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L119" i="28" l="1"/>
  <c r="BL118" i="28"/>
  <c r="BL114" i="28"/>
  <c r="BL113" i="28"/>
  <c r="BL109" i="28"/>
  <c r="BL108" i="28"/>
  <c r="BK108" i="28"/>
  <c r="BM108" i="28" s="1"/>
  <c r="BN108" i="28" s="1"/>
  <c r="BL107" i="28"/>
  <c r="BL106" i="28"/>
  <c r="BI103" i="28"/>
  <c r="K103" i="28" s="1"/>
  <c r="T18" i="28" s="1"/>
  <c r="BH103" i="28"/>
  <c r="BG103" i="28"/>
  <c r="BE103" i="28"/>
  <c r="F103" i="28"/>
  <c r="BK119" i="28" s="1"/>
  <c r="BM119" i="28" s="1"/>
  <c r="D103" i="28"/>
  <c r="BB103" i="28" s="1"/>
  <c r="BM102" i="28"/>
  <c r="BL102" i="28"/>
  <c r="BL101" i="28"/>
  <c r="BL100" i="28"/>
  <c r="BL99" i="28"/>
  <c r="BH99" i="28"/>
  <c r="BG99" i="28"/>
  <c r="BE99" i="28"/>
  <c r="BL98" i="28"/>
  <c r="BK98" i="28"/>
  <c r="BM98" i="28" s="1"/>
  <c r="BL97" i="28"/>
  <c r="BL96" i="28"/>
  <c r="BL95" i="28"/>
  <c r="BH95" i="28"/>
  <c r="BG95" i="28"/>
  <c r="BE95" i="28"/>
  <c r="BD95" i="28"/>
  <c r="F95" i="28"/>
  <c r="BK109" i="28" s="1"/>
  <c r="BM109" i="28" s="1"/>
  <c r="D95" i="28"/>
  <c r="BK107" i="28" s="1"/>
  <c r="BM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I90" i="28" s="1"/>
  <c r="K90" i="28" s="1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M97" i="28" s="1"/>
  <c r="BL88" i="28"/>
  <c r="BH88" i="28"/>
  <c r="BG88" i="28"/>
  <c r="BI88" i="28" s="1"/>
  <c r="K88" i="28" s="1"/>
  <c r="BE88" i="28"/>
  <c r="F88" i="28"/>
  <c r="BD88" i="28" s="1"/>
  <c r="D88" i="28"/>
  <c r="BL87" i="28"/>
  <c r="BH87" i="28"/>
  <c r="BG87" i="28"/>
  <c r="BE87" i="28"/>
  <c r="F87" i="28"/>
  <c r="BK99" i="28" s="1"/>
  <c r="BM99" i="28" s="1"/>
  <c r="D87" i="28"/>
  <c r="BK95" i="28" s="1"/>
  <c r="BM95" i="28" s="1"/>
  <c r="BN95" i="28" s="1"/>
  <c r="BL86" i="28"/>
  <c r="BL85" i="28"/>
  <c r="BL84" i="28"/>
  <c r="BL83" i="28"/>
  <c r="BH83" i="28"/>
  <c r="BI83" i="28" s="1"/>
  <c r="K83" i="28" s="1"/>
  <c r="BG83" i="28"/>
  <c r="BE83" i="28"/>
  <c r="BL82" i="28"/>
  <c r="BH82" i="28"/>
  <c r="BG82" i="28"/>
  <c r="BE82" i="28"/>
  <c r="BL81" i="28"/>
  <c r="BI81" i="28"/>
  <c r="K81" i="28" s="1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K72" i="28"/>
  <c r="BH71" i="28"/>
  <c r="BG71" i="28"/>
  <c r="BE71" i="28"/>
  <c r="AG71" i="28"/>
  <c r="AF71" i="28"/>
  <c r="AE71" i="28"/>
  <c r="AC71" i="28"/>
  <c r="AB71" i="28"/>
  <c r="AA71" i="28"/>
  <c r="K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I63" i="28" s="1"/>
  <c r="BE63" i="28"/>
  <c r="AG63" i="28"/>
  <c r="AF63" i="28"/>
  <c r="AE63" i="28"/>
  <c r="AC63" i="28"/>
  <c r="AB63" i="28"/>
  <c r="AA63" i="28"/>
  <c r="K63" i="28"/>
  <c r="BH62" i="28"/>
  <c r="BG62" i="28"/>
  <c r="BE62" i="28"/>
  <c r="AG62" i="28"/>
  <c r="AF62" i="28"/>
  <c r="AE62" i="28"/>
  <c r="AC62" i="28"/>
  <c r="AB62" i="28"/>
  <c r="AA62" i="28"/>
  <c r="K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K54" i="28"/>
  <c r="BH53" i="28"/>
  <c r="BG53" i="28"/>
  <c r="BE53" i="28"/>
  <c r="AG53" i="28"/>
  <c r="AF53" i="28"/>
  <c r="AP49" i="28" s="1"/>
  <c r="AE53" i="28"/>
  <c r="AC53" i="28"/>
  <c r="AB53" i="28"/>
  <c r="AA53" i="28"/>
  <c r="K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I45" i="28" s="1"/>
  <c r="BG45" i="28"/>
  <c r="BE45" i="28"/>
  <c r="AG45" i="28"/>
  <c r="AF45" i="28"/>
  <c r="AE45" i="28"/>
  <c r="AC45" i="28"/>
  <c r="AB45" i="28"/>
  <c r="AA45" i="28"/>
  <c r="K45" i="28"/>
  <c r="BH44" i="28"/>
  <c r="BG44" i="28"/>
  <c r="BE44" i="28"/>
  <c r="AG44" i="28"/>
  <c r="AF44" i="28"/>
  <c r="AE44" i="28"/>
  <c r="AC44" i="28"/>
  <c r="AB44" i="28"/>
  <c r="AA44" i="28"/>
  <c r="K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L119" i="27"/>
  <c r="BL118" i="27"/>
  <c r="BL114" i="27"/>
  <c r="BL113" i="27"/>
  <c r="BL109" i="27"/>
  <c r="BL108" i="27"/>
  <c r="BL107" i="27"/>
  <c r="BL106" i="27"/>
  <c r="BH103" i="27"/>
  <c r="BG103" i="27"/>
  <c r="BE103" i="27"/>
  <c r="F103" i="27"/>
  <c r="BD103" i="27" s="1"/>
  <c r="D103" i="27"/>
  <c r="BB103" i="27" s="1"/>
  <c r="BL102" i="27"/>
  <c r="BL101" i="27"/>
  <c r="BL100" i="27"/>
  <c r="BL99" i="27"/>
  <c r="BH99" i="27"/>
  <c r="BG99" i="27"/>
  <c r="BE99" i="27"/>
  <c r="BL98" i="27"/>
  <c r="BL97" i="27"/>
  <c r="BL96" i="27"/>
  <c r="BL95" i="27"/>
  <c r="BH95" i="27"/>
  <c r="BG95" i="27"/>
  <c r="BE95" i="27"/>
  <c r="F95" i="27"/>
  <c r="BD95" i="27" s="1"/>
  <c r="D95" i="27"/>
  <c r="BK107" i="27" s="1"/>
  <c r="BM107" i="27" s="1"/>
  <c r="BH94" i="27"/>
  <c r="BG94" i="27"/>
  <c r="BE94" i="27"/>
  <c r="BI94" i="27" s="1"/>
  <c r="K94" i="27" s="1"/>
  <c r="F94" i="27"/>
  <c r="BK108" i="27" s="1"/>
  <c r="BM108" i="27" s="1"/>
  <c r="D94" i="27"/>
  <c r="S94" i="27" s="1"/>
  <c r="D99" i="27" s="1"/>
  <c r="BK113" i="27" s="1"/>
  <c r="BM113" i="27" s="1"/>
  <c r="BL91" i="27"/>
  <c r="BL90" i="27"/>
  <c r="BH90" i="27"/>
  <c r="BG90" i="27"/>
  <c r="BE90" i="27"/>
  <c r="F90" i="27"/>
  <c r="BK102" i="27" s="1"/>
  <c r="BM102" i="27" s="1"/>
  <c r="D90" i="27"/>
  <c r="BK98" i="27" s="1"/>
  <c r="BM98" i="27" s="1"/>
  <c r="BL89" i="27"/>
  <c r="BH89" i="27"/>
  <c r="BG89" i="27"/>
  <c r="BE89" i="27"/>
  <c r="F89" i="27"/>
  <c r="BD89" i="27" s="1"/>
  <c r="D89" i="27"/>
  <c r="BK97" i="27" s="1"/>
  <c r="BM97" i="27" s="1"/>
  <c r="BL88" i="27"/>
  <c r="BH88" i="27"/>
  <c r="BG88" i="27"/>
  <c r="BE88" i="27"/>
  <c r="F88" i="27"/>
  <c r="BK100" i="27" s="1"/>
  <c r="BM100" i="27" s="1"/>
  <c r="D88" i="27"/>
  <c r="BB88" i="27" s="1"/>
  <c r="BL87" i="27"/>
  <c r="BH87" i="27"/>
  <c r="BG87" i="27"/>
  <c r="BE87" i="27"/>
  <c r="F87" i="27"/>
  <c r="BK99" i="27" s="1"/>
  <c r="BM99" i="27" s="1"/>
  <c r="D87" i="27"/>
  <c r="BK95" i="27" s="1"/>
  <c r="BM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I79" i="27" s="1"/>
  <c r="K79" i="27" s="1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I76" i="27" s="1"/>
  <c r="K76" i="27" s="1"/>
  <c r="BH72" i="27"/>
  <c r="BG72" i="27"/>
  <c r="BI72" i="27" s="1"/>
  <c r="BE72" i="27"/>
  <c r="AG72" i="27"/>
  <c r="AF72" i="27"/>
  <c r="AE72" i="27"/>
  <c r="AC72" i="27"/>
  <c r="AB72" i="27"/>
  <c r="AA72" i="27"/>
  <c r="K72" i="27"/>
  <c r="BH71" i="27"/>
  <c r="BG71" i="27"/>
  <c r="BE71" i="27"/>
  <c r="BI71" i="27" s="1"/>
  <c r="AG71" i="27"/>
  <c r="AF71" i="27"/>
  <c r="AE71" i="27"/>
  <c r="AC71" i="27"/>
  <c r="AB71" i="27"/>
  <c r="AA71" i="27"/>
  <c r="K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I63" i="27" s="1"/>
  <c r="BE63" i="27"/>
  <c r="AG63" i="27"/>
  <c r="AF63" i="27"/>
  <c r="AE63" i="27"/>
  <c r="AC63" i="27"/>
  <c r="AB63" i="27"/>
  <c r="AA63" i="27"/>
  <c r="K63" i="27"/>
  <c r="BH62" i="27"/>
  <c r="BG62" i="27"/>
  <c r="BE62" i="27"/>
  <c r="BI62" i="27" s="1"/>
  <c r="AG62" i="27"/>
  <c r="AF62" i="27"/>
  <c r="AE62" i="27"/>
  <c r="AC62" i="27"/>
  <c r="AB62" i="27"/>
  <c r="AA62" i="27"/>
  <c r="K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I54" i="27" s="1"/>
  <c r="BE54" i="27"/>
  <c r="AG54" i="27"/>
  <c r="AF54" i="27"/>
  <c r="AE54" i="27"/>
  <c r="AC54" i="27"/>
  <c r="AB54" i="27"/>
  <c r="AP51" i="27" s="1"/>
  <c r="AA54" i="27"/>
  <c r="K54" i="27"/>
  <c r="BH53" i="27"/>
  <c r="BG53" i="27"/>
  <c r="BE53" i="27"/>
  <c r="AG53" i="27"/>
  <c r="AQ49" i="27" s="1"/>
  <c r="AF53" i="27"/>
  <c r="AE53" i="27"/>
  <c r="AC53" i="27"/>
  <c r="AB53" i="27"/>
  <c r="AA53" i="27"/>
  <c r="K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K45" i="27"/>
  <c r="BH44" i="27"/>
  <c r="BG44" i="27"/>
  <c r="BE44" i="27"/>
  <c r="AG44" i="27"/>
  <c r="AF44" i="27"/>
  <c r="AE44" i="27"/>
  <c r="AC44" i="27"/>
  <c r="AB44" i="27"/>
  <c r="AA44" i="27"/>
  <c r="K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L119" i="26"/>
  <c r="BL118" i="26"/>
  <c r="BL114" i="26"/>
  <c r="BL113" i="26"/>
  <c r="BL109" i="26"/>
  <c r="BN108" i="26"/>
  <c r="BL108" i="26"/>
  <c r="BL107" i="26"/>
  <c r="BL106" i="26"/>
  <c r="BH103" i="26"/>
  <c r="BG103" i="26"/>
  <c r="BE103" i="26"/>
  <c r="F103" i="26"/>
  <c r="BD103" i="26" s="1"/>
  <c r="D103" i="26"/>
  <c r="BK118" i="26" s="1"/>
  <c r="BL102" i="26"/>
  <c r="BL101" i="26"/>
  <c r="BL100" i="26"/>
  <c r="BL99" i="26"/>
  <c r="BH99" i="26"/>
  <c r="BG99" i="26"/>
  <c r="BE99" i="26"/>
  <c r="BL98" i="26"/>
  <c r="BL97" i="26"/>
  <c r="BL96" i="26"/>
  <c r="BL95" i="26"/>
  <c r="BH95" i="26"/>
  <c r="BG95" i="26"/>
  <c r="BE95" i="26"/>
  <c r="BB95" i="26"/>
  <c r="F95" i="26"/>
  <c r="BD95" i="26" s="1"/>
  <c r="D95" i="26"/>
  <c r="P95" i="26" s="1"/>
  <c r="F99" i="26" s="1"/>
  <c r="BK114" i="26" s="1"/>
  <c r="BM114" i="26" s="1"/>
  <c r="BH94" i="26"/>
  <c r="BG94" i="26"/>
  <c r="BE94" i="26"/>
  <c r="BI94" i="26" s="1"/>
  <c r="K94" i="26" s="1"/>
  <c r="F94" i="26"/>
  <c r="BK108" i="26" s="1"/>
  <c r="BM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M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M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I80" i="26" s="1"/>
  <c r="K80" i="26" s="1"/>
  <c r="BL79" i="26"/>
  <c r="BH79" i="26"/>
  <c r="BG79" i="26"/>
  <c r="BE79" i="26"/>
  <c r="BL78" i="26"/>
  <c r="BH78" i="26"/>
  <c r="BG78" i="26"/>
  <c r="BE78" i="26"/>
  <c r="BI78" i="26" s="1"/>
  <c r="K78" i="26" s="1"/>
  <c r="BL77" i="26"/>
  <c r="BH77" i="26"/>
  <c r="BG77" i="26"/>
  <c r="BE77" i="26"/>
  <c r="BL76" i="26"/>
  <c r="BH76" i="26"/>
  <c r="BG76" i="26"/>
  <c r="BE76" i="26"/>
  <c r="BI76" i="26" s="1"/>
  <c r="K76" i="26" s="1"/>
  <c r="BH72" i="26"/>
  <c r="BG72" i="26"/>
  <c r="BE72" i="26"/>
  <c r="AG72" i="26"/>
  <c r="AF72" i="26"/>
  <c r="AE72" i="26"/>
  <c r="AC72" i="26"/>
  <c r="AB72" i="26"/>
  <c r="AA72" i="26"/>
  <c r="K72" i="26"/>
  <c r="BH71" i="26"/>
  <c r="BG71" i="26"/>
  <c r="BE71" i="26"/>
  <c r="AG71" i="26"/>
  <c r="AF71" i="26"/>
  <c r="AE71" i="26"/>
  <c r="AC71" i="26"/>
  <c r="AB71" i="26"/>
  <c r="AA71" i="26"/>
  <c r="K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K63" i="26"/>
  <c r="BH62" i="26"/>
  <c r="BI62" i="26" s="1"/>
  <c r="BG62" i="26"/>
  <c r="BE62" i="26"/>
  <c r="AG62" i="26"/>
  <c r="AF62" i="26"/>
  <c r="AE62" i="26"/>
  <c r="AC62" i="26"/>
  <c r="AB62" i="26"/>
  <c r="AA62" i="26"/>
  <c r="K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BI54" i="26" s="1"/>
  <c r="AG54" i="26"/>
  <c r="AF54" i="26"/>
  <c r="AE54" i="26"/>
  <c r="AC54" i="26"/>
  <c r="AB54" i="26"/>
  <c r="AA54" i="26"/>
  <c r="K54" i="26"/>
  <c r="BH53" i="26"/>
  <c r="BI53" i="26" s="1"/>
  <c r="BG53" i="26"/>
  <c r="BE53" i="26"/>
  <c r="AG53" i="26"/>
  <c r="AF53" i="26"/>
  <c r="AE53" i="26"/>
  <c r="AC53" i="26"/>
  <c r="AB53" i="26"/>
  <c r="AP52" i="26" s="1"/>
  <c r="AA53" i="26"/>
  <c r="K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K45" i="26"/>
  <c r="BH44" i="26"/>
  <c r="BG44" i="26"/>
  <c r="BI44" i="26" s="1"/>
  <c r="BE44" i="26"/>
  <c r="AG44" i="26"/>
  <c r="AF44" i="26"/>
  <c r="AE44" i="26"/>
  <c r="AC44" i="26"/>
  <c r="AB44" i="26"/>
  <c r="AA44" i="26"/>
  <c r="K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L119" i="25"/>
  <c r="BL118" i="25"/>
  <c r="BK118" i="25"/>
  <c r="BM118" i="25" s="1"/>
  <c r="BN118" i="25" s="1"/>
  <c r="BL114" i="25"/>
  <c r="BL113" i="25"/>
  <c r="BL109" i="25"/>
  <c r="BL108" i="25"/>
  <c r="BL107" i="25"/>
  <c r="BL106" i="25"/>
  <c r="BH103" i="25"/>
  <c r="BG103" i="25"/>
  <c r="BE103" i="25"/>
  <c r="F103" i="25"/>
  <c r="BK119" i="25" s="1"/>
  <c r="BM119" i="25" s="1"/>
  <c r="D103" i="25"/>
  <c r="BB103" i="25" s="1"/>
  <c r="BL102" i="25"/>
  <c r="BL101" i="25"/>
  <c r="BL100" i="25"/>
  <c r="BL99" i="25"/>
  <c r="BH99" i="25"/>
  <c r="BG99" i="25"/>
  <c r="BE99" i="25"/>
  <c r="BL98" i="25"/>
  <c r="BL97" i="25"/>
  <c r="BL96" i="25"/>
  <c r="BL95" i="25"/>
  <c r="BH95" i="25"/>
  <c r="BG95" i="25"/>
  <c r="BE95" i="25"/>
  <c r="P95" i="25"/>
  <c r="F99" i="25" s="1"/>
  <c r="BD99" i="25" s="1"/>
  <c r="F95" i="25"/>
  <c r="BD95" i="25" s="1"/>
  <c r="D95" i="25"/>
  <c r="BK107" i="25" s="1"/>
  <c r="BM107" i="25" s="1"/>
  <c r="BH94" i="25"/>
  <c r="BG94" i="25"/>
  <c r="BE94" i="25"/>
  <c r="F94" i="25"/>
  <c r="BD94" i="25" s="1"/>
  <c r="D94" i="25"/>
  <c r="S94" i="25" s="1"/>
  <c r="D99" i="25" s="1"/>
  <c r="BL91" i="25"/>
  <c r="BL90" i="25"/>
  <c r="BI90" i="25"/>
  <c r="K90" i="25" s="1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I87" i="25" s="1"/>
  <c r="K87" i="25" s="1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I80" i="25"/>
  <c r="K80" i="25" s="1"/>
  <c r="BH80" i="25"/>
  <c r="BG80" i="25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K72" i="25"/>
  <c r="BH71" i="25"/>
  <c r="BG71" i="25"/>
  <c r="BE71" i="25"/>
  <c r="AG71" i="25"/>
  <c r="AF71" i="25"/>
  <c r="AE71" i="25"/>
  <c r="AC71" i="25"/>
  <c r="AB71" i="25"/>
  <c r="AA71" i="25"/>
  <c r="K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K63" i="25"/>
  <c r="BH62" i="25"/>
  <c r="BG62" i="25"/>
  <c r="BE62" i="25"/>
  <c r="AG62" i="25"/>
  <c r="AF62" i="25"/>
  <c r="AE62" i="25"/>
  <c r="AC62" i="25"/>
  <c r="AB62" i="25"/>
  <c r="AA62" i="25"/>
  <c r="K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I54" i="25" s="1"/>
  <c r="BE54" i="25"/>
  <c r="AG54" i="25"/>
  <c r="AF54" i="25"/>
  <c r="AE54" i="25"/>
  <c r="AC54" i="25"/>
  <c r="AB54" i="25"/>
  <c r="AA54" i="25"/>
  <c r="K54" i="25"/>
  <c r="BH53" i="25"/>
  <c r="BG53" i="25"/>
  <c r="BE53" i="25"/>
  <c r="AG53" i="25"/>
  <c r="AF53" i="25"/>
  <c r="AE53" i="25"/>
  <c r="AC53" i="25"/>
  <c r="AB53" i="25"/>
  <c r="AA53" i="25"/>
  <c r="K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K45" i="25"/>
  <c r="BH44" i="25"/>
  <c r="BG44" i="25"/>
  <c r="BE44" i="25"/>
  <c r="BI44" i="25" s="1"/>
  <c r="AG44" i="25"/>
  <c r="AF44" i="25"/>
  <c r="AE44" i="25"/>
  <c r="AC44" i="25"/>
  <c r="AB44" i="25"/>
  <c r="AA44" i="25"/>
  <c r="K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L119" i="24"/>
  <c r="BL118" i="24"/>
  <c r="BL114" i="24"/>
  <c r="BL113" i="24"/>
  <c r="BL109" i="24"/>
  <c r="BL108" i="24"/>
  <c r="BK108" i="24"/>
  <c r="BM108" i="24" s="1"/>
  <c r="BL107" i="24"/>
  <c r="BL106" i="24"/>
  <c r="BH103" i="24"/>
  <c r="BG103" i="24"/>
  <c r="BE103" i="24"/>
  <c r="BD103" i="24"/>
  <c r="F103" i="24"/>
  <c r="BK119" i="24" s="1"/>
  <c r="D103" i="24"/>
  <c r="BB103" i="24" s="1"/>
  <c r="BL102" i="24"/>
  <c r="BN101" i="24"/>
  <c r="BL101" i="24"/>
  <c r="BL100" i="24"/>
  <c r="BK100" i="24"/>
  <c r="BM100" i="24" s="1"/>
  <c r="BL99" i="24"/>
  <c r="BH99" i="24"/>
  <c r="BG99" i="24"/>
  <c r="BE99" i="24"/>
  <c r="BL98" i="24"/>
  <c r="BK98" i="24"/>
  <c r="BM98" i="24" s="1"/>
  <c r="BN98" i="24" s="1"/>
  <c r="BL97" i="24"/>
  <c r="BL96" i="24"/>
  <c r="BL95" i="24"/>
  <c r="BH95" i="24"/>
  <c r="BG95" i="24"/>
  <c r="BE95" i="24"/>
  <c r="BD95" i="24"/>
  <c r="F95" i="24"/>
  <c r="BK109" i="24" s="1"/>
  <c r="D95" i="24"/>
  <c r="BK107" i="24" s="1"/>
  <c r="BM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I90" i="24" s="1"/>
  <c r="K90" i="24" s="1"/>
  <c r="BE90" i="24"/>
  <c r="F90" i="24"/>
  <c r="BK102" i="24" s="1"/>
  <c r="BM102" i="24" s="1"/>
  <c r="BN102" i="24" s="1"/>
  <c r="D90" i="24"/>
  <c r="BB90" i="24" s="1"/>
  <c r="BL89" i="24"/>
  <c r="BH89" i="24"/>
  <c r="BG89" i="24"/>
  <c r="BI89" i="24" s="1"/>
  <c r="K89" i="24" s="1"/>
  <c r="BE89" i="24"/>
  <c r="BD89" i="24"/>
  <c r="F89" i="24"/>
  <c r="BK101" i="24" s="1"/>
  <c r="BM101" i="24" s="1"/>
  <c r="D89" i="24"/>
  <c r="BL88" i="24"/>
  <c r="BI88" i="24"/>
  <c r="K88" i="24" s="1"/>
  <c r="BH88" i="24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BM99" i="24" s="1"/>
  <c r="D87" i="24"/>
  <c r="BK95" i="24" s="1"/>
  <c r="BM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I76" i="24"/>
  <c r="K76" i="24" s="1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K72" i="24"/>
  <c r="BH71" i="24"/>
  <c r="BG71" i="24"/>
  <c r="BE71" i="24"/>
  <c r="BI71" i="24" s="1"/>
  <c r="AG71" i="24"/>
  <c r="AF71" i="24"/>
  <c r="AE71" i="24"/>
  <c r="AC71" i="24"/>
  <c r="AQ70" i="24" s="1"/>
  <c r="AB71" i="24"/>
  <c r="AA71" i="24"/>
  <c r="K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I63" i="24" s="1"/>
  <c r="BE63" i="24"/>
  <c r="AG63" i="24"/>
  <c r="AF63" i="24"/>
  <c r="AE63" i="24"/>
  <c r="AC63" i="24"/>
  <c r="AB63" i="24"/>
  <c r="AA63" i="24"/>
  <c r="K63" i="24"/>
  <c r="BH62" i="24"/>
  <c r="BG62" i="24"/>
  <c r="BE62" i="24"/>
  <c r="AG62" i="24"/>
  <c r="AF62" i="24"/>
  <c r="AE62" i="24"/>
  <c r="AC62" i="24"/>
  <c r="AB62" i="24"/>
  <c r="AA62" i="24"/>
  <c r="K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K54" i="24"/>
  <c r="BH53" i="24"/>
  <c r="BG53" i="24"/>
  <c r="BE53" i="24"/>
  <c r="AG53" i="24"/>
  <c r="AF53" i="24"/>
  <c r="AE53" i="24"/>
  <c r="AC53" i="24"/>
  <c r="AB53" i="24"/>
  <c r="AA53" i="24"/>
  <c r="K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K45" i="24"/>
  <c r="BH44" i="24"/>
  <c r="BG44" i="24"/>
  <c r="BE44" i="24"/>
  <c r="AG44" i="24"/>
  <c r="AF44" i="24"/>
  <c r="AE44" i="24"/>
  <c r="AC44" i="24"/>
  <c r="AB44" i="24"/>
  <c r="AA44" i="24"/>
  <c r="K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L119" i="23"/>
  <c r="BL118" i="23"/>
  <c r="BL114" i="23"/>
  <c r="BL113" i="23"/>
  <c r="BL109" i="23"/>
  <c r="BL108" i="23"/>
  <c r="BL107" i="23"/>
  <c r="BL106" i="23"/>
  <c r="BH103" i="23"/>
  <c r="BG103" i="23"/>
  <c r="BE103" i="23"/>
  <c r="BB103" i="23"/>
  <c r="F103" i="23"/>
  <c r="BD103" i="23" s="1"/>
  <c r="D103" i="23"/>
  <c r="BK118" i="23" s="1"/>
  <c r="BL102" i="23"/>
  <c r="BL101" i="23"/>
  <c r="BL100" i="23"/>
  <c r="BL99" i="23"/>
  <c r="BH99" i="23"/>
  <c r="BG99" i="23"/>
  <c r="BE99" i="23"/>
  <c r="D99" i="23"/>
  <c r="BK113" i="23" s="1"/>
  <c r="BM113" i="23" s="1"/>
  <c r="BL98" i="23"/>
  <c r="BL97" i="23"/>
  <c r="BL96" i="23"/>
  <c r="BL95" i="23"/>
  <c r="BH95" i="23"/>
  <c r="BG95" i="23"/>
  <c r="BE95" i="23"/>
  <c r="F95" i="23"/>
  <c r="BD95" i="23" s="1"/>
  <c r="D95" i="23"/>
  <c r="BK107" i="23" s="1"/>
  <c r="BM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M98" i="23" s="1"/>
  <c r="BL89" i="23"/>
  <c r="BH89" i="23"/>
  <c r="BG89" i="23"/>
  <c r="BE89" i="23"/>
  <c r="BB89" i="23"/>
  <c r="F89" i="23"/>
  <c r="BD89" i="23" s="1"/>
  <c r="D89" i="23"/>
  <c r="BK97" i="23" s="1"/>
  <c r="BM97" i="23" s="1"/>
  <c r="BL88" i="23"/>
  <c r="BH88" i="23"/>
  <c r="BG88" i="23"/>
  <c r="BE88" i="23"/>
  <c r="F88" i="23"/>
  <c r="D88" i="23"/>
  <c r="BK96" i="23" s="1"/>
  <c r="BM96" i="23" s="1"/>
  <c r="BN96" i="23" s="1"/>
  <c r="BL87" i="23"/>
  <c r="BH87" i="23"/>
  <c r="BG87" i="23"/>
  <c r="BE87" i="23"/>
  <c r="F87" i="23"/>
  <c r="BD87" i="23" s="1"/>
  <c r="D87" i="23"/>
  <c r="BK95" i="23" s="1"/>
  <c r="BM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K72" i="23"/>
  <c r="BH71" i="23"/>
  <c r="BG71" i="23"/>
  <c r="BI71" i="23" s="1"/>
  <c r="BE71" i="23"/>
  <c r="AG71" i="23"/>
  <c r="AF71" i="23"/>
  <c r="AE71" i="23"/>
  <c r="AC71" i="23"/>
  <c r="AB71" i="23"/>
  <c r="AA71" i="23"/>
  <c r="K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K63" i="23"/>
  <c r="BH62" i="23"/>
  <c r="BI62" i="23" s="1"/>
  <c r="BG62" i="23"/>
  <c r="BE62" i="23"/>
  <c r="AG62" i="23"/>
  <c r="AF62" i="23"/>
  <c r="AP58" i="23" s="1"/>
  <c r="AE62" i="23"/>
  <c r="AC62" i="23"/>
  <c r="AB62" i="23"/>
  <c r="AA62" i="23"/>
  <c r="K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K54" i="23"/>
  <c r="BH53" i="23"/>
  <c r="BG53" i="23"/>
  <c r="BE53" i="23"/>
  <c r="AG53" i="23"/>
  <c r="AF53" i="23"/>
  <c r="AE53" i="23"/>
  <c r="AC53" i="23"/>
  <c r="AB53" i="23"/>
  <c r="AA53" i="23"/>
  <c r="K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K45" i="23"/>
  <c r="BH44" i="23"/>
  <c r="BG44" i="23"/>
  <c r="BI44" i="23" s="1"/>
  <c r="BE44" i="23"/>
  <c r="AG44" i="23"/>
  <c r="AF44" i="23"/>
  <c r="AE44" i="23"/>
  <c r="AC44" i="23"/>
  <c r="AB44" i="23"/>
  <c r="AA44" i="23"/>
  <c r="K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27" i="23" l="1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M100" i="28" s="1"/>
  <c r="BI72" i="28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AP58" i="28"/>
  <c r="AQ60" i="28"/>
  <c r="AR59" i="28"/>
  <c r="AR60" i="28"/>
  <c r="BN98" i="28"/>
  <c r="BO98" i="28" s="1"/>
  <c r="BI44" i="28"/>
  <c r="AR61" i="28"/>
  <c r="BN99" i="28"/>
  <c r="BO99" i="28" s="1"/>
  <c r="BN107" i="28"/>
  <c r="BO107" i="28" s="1"/>
  <c r="BN102" i="28"/>
  <c r="BO102" i="28" s="1"/>
  <c r="AP42" i="28"/>
  <c r="AR42" i="28" s="1"/>
  <c r="AQ52" i="28"/>
  <c r="AR52" i="28" s="1"/>
  <c r="AK52" i="28" s="1"/>
  <c r="AR68" i="28"/>
  <c r="BI82" i="28"/>
  <c r="K82" i="28" s="1"/>
  <c r="BK106" i="28"/>
  <c r="BM106" i="28" s="1"/>
  <c r="BB94" i="28"/>
  <c r="BI94" i="28"/>
  <c r="K94" i="28" s="1"/>
  <c r="T16" i="28" s="1"/>
  <c r="BO108" i="28"/>
  <c r="BI62" i="28"/>
  <c r="BI87" i="28"/>
  <c r="K87" i="28" s="1"/>
  <c r="BB88" i="28"/>
  <c r="BK96" i="28"/>
  <c r="BM96" i="28" s="1"/>
  <c r="BI89" i="28"/>
  <c r="K89" i="28" s="1"/>
  <c r="BI99" i="28"/>
  <c r="K99" i="28" s="1"/>
  <c r="T17" i="28" s="1"/>
  <c r="BN119" i="28"/>
  <c r="BO119" i="28" s="1"/>
  <c r="AM69" i="28"/>
  <c r="BO95" i="28"/>
  <c r="BN97" i="28"/>
  <c r="BO97" i="28" s="1"/>
  <c r="BM113" i="28"/>
  <c r="BN109" i="28"/>
  <c r="BO109" i="28" s="1"/>
  <c r="BB87" i="28"/>
  <c r="BB89" i="28"/>
  <c r="BB99" i="28"/>
  <c r="BK101" i="28"/>
  <c r="BM101" i="28" s="1"/>
  <c r="BD87" i="28"/>
  <c r="P95" i="28"/>
  <c r="F99" i="28" s="1"/>
  <c r="BK118" i="28"/>
  <c r="BM118" i="28" s="1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AO40" i="27"/>
  <c r="AR40" i="27"/>
  <c r="AQ31" i="27"/>
  <c r="AQ34" i="27"/>
  <c r="AR34" i="27" s="1"/>
  <c r="AO52" i="27"/>
  <c r="BI51" i="27"/>
  <c r="K51" i="27" s="1"/>
  <c r="AP52" i="27"/>
  <c r="AQ52" i="27"/>
  <c r="BI53" i="27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AR49" i="27"/>
  <c r="BI35" i="27"/>
  <c r="K35" i="27" s="1"/>
  <c r="AR43" i="27"/>
  <c r="AR42" i="27"/>
  <c r="AM50" i="27"/>
  <c r="AP25" i="27"/>
  <c r="AM41" i="27"/>
  <c r="AM31" i="27"/>
  <c r="AR51" i="27"/>
  <c r="BN100" i="27"/>
  <c r="BO100" i="27" s="1"/>
  <c r="BN98" i="27"/>
  <c r="BO98" i="27" s="1"/>
  <c r="BN95" i="27"/>
  <c r="BO95" i="27"/>
  <c r="BN102" i="27"/>
  <c r="BO102" i="27" s="1"/>
  <c r="BN108" i="27"/>
  <c r="BO108" i="27" s="1"/>
  <c r="BN107" i="27"/>
  <c r="BO107" i="27" s="1"/>
  <c r="AP60" i="27"/>
  <c r="AR60" i="27" s="1"/>
  <c r="BN99" i="27"/>
  <c r="BO99" i="27" s="1"/>
  <c r="BN97" i="27"/>
  <c r="BO97" i="27" s="1"/>
  <c r="BN113" i="27"/>
  <c r="BO113" i="27" s="1"/>
  <c r="BB87" i="27"/>
  <c r="BB89" i="27"/>
  <c r="BB94" i="27"/>
  <c r="BB99" i="27"/>
  <c r="BK101" i="27"/>
  <c r="BM101" i="27" s="1"/>
  <c r="BK109" i="27"/>
  <c r="BM109" i="27" s="1"/>
  <c r="BD87" i="27"/>
  <c r="BD94" i="27"/>
  <c r="P95" i="27"/>
  <c r="F99" i="27" s="1"/>
  <c r="BK114" i="27" s="1"/>
  <c r="BM114" i="27" s="1"/>
  <c r="BN114" i="27" s="1"/>
  <c r="BO114" i="27" s="1"/>
  <c r="BK96" i="27"/>
  <c r="BM96" i="27" s="1"/>
  <c r="BK106" i="27"/>
  <c r="BM106" i="27" s="1"/>
  <c r="BK118" i="27"/>
  <c r="BM118" i="27" s="1"/>
  <c r="BB90" i="27"/>
  <c r="BB95" i="27"/>
  <c r="BK119" i="27"/>
  <c r="BM119" i="27" s="1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M119" i="26" s="1"/>
  <c r="BK107" i="26"/>
  <c r="BM107" i="26" s="1"/>
  <c r="BN107" i="26" s="1"/>
  <c r="BO107" i="26" s="1"/>
  <c r="BK113" i="26"/>
  <c r="BM113" i="26" s="1"/>
  <c r="BN113" i="26" s="1"/>
  <c r="BI77" i="26"/>
  <c r="K77" i="26" s="1"/>
  <c r="BI79" i="26"/>
  <c r="K79" i="26" s="1"/>
  <c r="BI81" i="26"/>
  <c r="K81" i="26" s="1"/>
  <c r="AO68" i="26"/>
  <c r="AP70" i="26"/>
  <c r="AO70" i="26"/>
  <c r="BI72" i="26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BN114" i="26"/>
  <c r="BO114" i="26" s="1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BM101" i="26" s="1"/>
  <c r="BN95" i="26"/>
  <c r="BO95" i="26" s="1"/>
  <c r="AP42" i="26"/>
  <c r="BO108" i="26"/>
  <c r="AO41" i="26"/>
  <c r="BI41" i="26"/>
  <c r="K41" i="26" s="1"/>
  <c r="AQ42" i="26"/>
  <c r="BI45" i="26"/>
  <c r="AO49" i="26"/>
  <c r="BI50" i="26"/>
  <c r="K50" i="26" s="1"/>
  <c r="BO98" i="26"/>
  <c r="BN98" i="26"/>
  <c r="AP61" i="26"/>
  <c r="AQ67" i="26"/>
  <c r="BM102" i="26"/>
  <c r="BM99" i="26"/>
  <c r="BM118" i="26"/>
  <c r="BO113" i="26"/>
  <c r="AQ61" i="26"/>
  <c r="AO69" i="26"/>
  <c r="AM69" i="26" s="1"/>
  <c r="BM96" i="26"/>
  <c r="BM97" i="26"/>
  <c r="BM100" i="26"/>
  <c r="BB87" i="26"/>
  <c r="BB94" i="26"/>
  <c r="BK109" i="26"/>
  <c r="BM109" i="26" s="1"/>
  <c r="BD94" i="26"/>
  <c r="BD99" i="26"/>
  <c r="BK106" i="26"/>
  <c r="BM106" i="26" s="1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T15" i="25" s="1"/>
  <c r="BK113" i="25"/>
  <c r="BM113" i="25" s="1"/>
  <c r="BB99" i="25"/>
  <c r="BD103" i="25"/>
  <c r="BK109" i="25"/>
  <c r="BM109" i="25" s="1"/>
  <c r="BN109" i="25" s="1"/>
  <c r="BO109" i="25" s="1"/>
  <c r="BK114" i="25"/>
  <c r="BM114" i="25" s="1"/>
  <c r="BN114" i="25" s="1"/>
  <c r="BO114" i="25" s="1"/>
  <c r="BK108" i="25"/>
  <c r="BM108" i="25" s="1"/>
  <c r="BB94" i="25"/>
  <c r="BK106" i="25"/>
  <c r="BM106" i="25" s="1"/>
  <c r="BI79" i="25"/>
  <c r="K79" i="25" s="1"/>
  <c r="BI76" i="25"/>
  <c r="K76" i="25" s="1"/>
  <c r="BI83" i="25"/>
  <c r="K83" i="25" s="1"/>
  <c r="BI71" i="25"/>
  <c r="AO70" i="25"/>
  <c r="AQ70" i="25"/>
  <c r="AR70" i="25" s="1"/>
  <c r="AQ69" i="25"/>
  <c r="AR69" i="25" s="1"/>
  <c r="AO60" i="25"/>
  <c r="BI63" i="25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BN107" i="25"/>
  <c r="BO107" i="25" s="1"/>
  <c r="AM15" i="25"/>
  <c r="AR6" i="25"/>
  <c r="AM16" i="25"/>
  <c r="AQ5" i="25"/>
  <c r="AR5" i="25" s="1"/>
  <c r="AQ14" i="25"/>
  <c r="AR14" i="25" s="1"/>
  <c r="BN119" i="25"/>
  <c r="BO119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BN106" i="25"/>
  <c r="BO106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M99" i="25" s="1"/>
  <c r="BD87" i="25"/>
  <c r="AO42" i="25"/>
  <c r="BM95" i="25"/>
  <c r="BK100" i="25"/>
  <c r="BM100" i="25" s="1"/>
  <c r="BD88" i="25"/>
  <c r="AP40" i="25"/>
  <c r="AR40" i="25" s="1"/>
  <c r="BI40" i="25"/>
  <c r="K40" i="25" s="1"/>
  <c r="AQ41" i="25"/>
  <c r="AR41" i="25" s="1"/>
  <c r="AQ43" i="25"/>
  <c r="AR43" i="25" s="1"/>
  <c r="BI45" i="25"/>
  <c r="AO61" i="25"/>
  <c r="BM97" i="25"/>
  <c r="BN108" i="25"/>
  <c r="BO108" i="25"/>
  <c r="BI53" i="25"/>
  <c r="AR59" i="25"/>
  <c r="AO69" i="25"/>
  <c r="BI94" i="25"/>
  <c r="K94" i="25" s="1"/>
  <c r="BN113" i="25"/>
  <c r="BO113" i="25" s="1"/>
  <c r="AP60" i="25"/>
  <c r="BI78" i="25"/>
  <c r="K78" i="25" s="1"/>
  <c r="BM102" i="25"/>
  <c r="BO118" i="25"/>
  <c r="BI62" i="25"/>
  <c r="AP68" i="25"/>
  <c r="AR68" i="25" s="1"/>
  <c r="BK96" i="25"/>
  <c r="BM96" i="25" s="1"/>
  <c r="BK98" i="25"/>
  <c r="BM98" i="25" s="1"/>
  <c r="BM101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T16" i="24"/>
  <c r="BK118" i="24"/>
  <c r="BM118" i="24" s="1"/>
  <c r="BI87" i="24"/>
  <c r="K87" i="24" s="1"/>
  <c r="T15" i="24" s="1"/>
  <c r="S94" i="24"/>
  <c r="D99" i="24" s="1"/>
  <c r="BK113" i="24" s="1"/>
  <c r="BM113" i="24" s="1"/>
  <c r="BN113" i="24" s="1"/>
  <c r="BO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M96" i="24" s="1"/>
  <c r="BN96" i="24" s="1"/>
  <c r="BO96" i="24" s="1"/>
  <c r="BD87" i="24"/>
  <c r="AR68" i="24"/>
  <c r="BI67" i="24"/>
  <c r="K67" i="24" s="1"/>
  <c r="AO70" i="24"/>
  <c r="AM70" i="24" s="1"/>
  <c r="BI68" i="24"/>
  <c r="K68" i="24" s="1"/>
  <c r="AO68" i="24"/>
  <c r="BI72" i="24"/>
  <c r="BI62" i="24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AP50" i="24"/>
  <c r="AO50" i="24"/>
  <c r="AO49" i="24"/>
  <c r="AP51" i="24"/>
  <c r="AR51" i="24" s="1"/>
  <c r="BI49" i="24"/>
  <c r="K49" i="24" s="1"/>
  <c r="AQ42" i="24"/>
  <c r="AR40" i="24"/>
  <c r="AQ41" i="24"/>
  <c r="BI44" i="24"/>
  <c r="BI45" i="24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BN108" i="24"/>
  <c r="BO108" i="24"/>
  <c r="AP13" i="24"/>
  <c r="AR13" i="24" s="1"/>
  <c r="BI16" i="24"/>
  <c r="K16" i="24" s="1"/>
  <c r="BI52" i="24"/>
  <c r="K52" i="24" s="1"/>
  <c r="BN95" i="24"/>
  <c r="BO95" i="24" s="1"/>
  <c r="BN100" i="24"/>
  <c r="BO100" i="24"/>
  <c r="AQ25" i="24"/>
  <c r="AO31" i="24"/>
  <c r="AP43" i="24"/>
  <c r="AR43" i="24" s="1"/>
  <c r="BI54" i="24"/>
  <c r="AM60" i="24"/>
  <c r="AM67" i="24"/>
  <c r="BO98" i="24"/>
  <c r="BO102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O101" i="24"/>
  <c r="BI51" i="24"/>
  <c r="K51" i="24" s="1"/>
  <c r="AM61" i="24"/>
  <c r="AP60" i="24"/>
  <c r="AR60" i="24" s="1"/>
  <c r="AM69" i="24"/>
  <c r="AR70" i="24"/>
  <c r="AM68" i="24"/>
  <c r="BK97" i="24"/>
  <c r="BM97" i="24" s="1"/>
  <c r="BB89" i="24"/>
  <c r="AO43" i="24"/>
  <c r="BI43" i="24"/>
  <c r="K43" i="24" s="1"/>
  <c r="AQ52" i="24"/>
  <c r="AR52" i="24" s="1"/>
  <c r="AP61" i="24"/>
  <c r="AR69" i="24"/>
  <c r="BO99" i="24"/>
  <c r="BN99" i="24"/>
  <c r="BO107" i="24"/>
  <c r="BN107" i="24"/>
  <c r="BK106" i="24"/>
  <c r="BM106" i="24" s="1"/>
  <c r="AP67" i="24"/>
  <c r="AR67" i="24" s="1"/>
  <c r="AK67" i="24" s="1"/>
  <c r="BM109" i="24"/>
  <c r="BM119" i="24"/>
  <c r="BB87" i="24"/>
  <c r="BB99" i="24"/>
  <c r="BB95" i="24"/>
  <c r="BI95" i="23"/>
  <c r="K95" i="23" s="1"/>
  <c r="T16" i="23" s="1"/>
  <c r="BK119" i="23"/>
  <c r="BM119" i="23" s="1"/>
  <c r="BN119" i="23" s="1"/>
  <c r="BO119" i="23" s="1"/>
  <c r="BB99" i="23"/>
  <c r="BI87" i="23"/>
  <c r="K87" i="23" s="1"/>
  <c r="BI89" i="23"/>
  <c r="K89" i="23" s="1"/>
  <c r="BK109" i="23"/>
  <c r="BM109" i="23" s="1"/>
  <c r="BB94" i="23"/>
  <c r="BI77" i="23"/>
  <c r="K77" i="23" s="1"/>
  <c r="BI78" i="23"/>
  <c r="K78" i="23" s="1"/>
  <c r="BI81" i="23"/>
  <c r="K81" i="23" s="1"/>
  <c r="BI82" i="23"/>
  <c r="K82" i="23" s="1"/>
  <c r="BN97" i="23"/>
  <c r="BO97" i="23"/>
  <c r="BB88" i="23"/>
  <c r="BB87" i="23"/>
  <c r="BK99" i="23"/>
  <c r="BM99" i="23" s="1"/>
  <c r="BN99" i="23" s="1"/>
  <c r="BK101" i="23"/>
  <c r="BM101" i="23" s="1"/>
  <c r="BN101" i="23" s="1"/>
  <c r="BO101" i="23" s="1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BN113" i="23"/>
  <c r="BO113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AR50" i="23"/>
  <c r="BI53" i="23"/>
  <c r="AO51" i="23"/>
  <c r="BN95" i="23"/>
  <c r="BO95" i="23" s="1"/>
  <c r="BO96" i="23"/>
  <c r="BN98" i="23"/>
  <c r="BO98" i="23" s="1"/>
  <c r="P95" i="23"/>
  <c r="F99" i="23" s="1"/>
  <c r="BK114" i="23" s="1"/>
  <c r="BM114" i="23" s="1"/>
  <c r="BB95" i="23"/>
  <c r="BN114" i="23"/>
  <c r="BO114" i="23" s="1"/>
  <c r="BN107" i="23"/>
  <c r="BO107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M100" i="23" s="1"/>
  <c r="BD88" i="23"/>
  <c r="BD90" i="23"/>
  <c r="BK102" i="23"/>
  <c r="BM102" i="23" s="1"/>
  <c r="AO61" i="23"/>
  <c r="AO67" i="23"/>
  <c r="BI68" i="23"/>
  <c r="K68" i="23" s="1"/>
  <c r="BI79" i="23"/>
  <c r="K79" i="23" s="1"/>
  <c r="BI83" i="23"/>
  <c r="K83" i="23" s="1"/>
  <c r="BK108" i="23"/>
  <c r="BM108" i="23" s="1"/>
  <c r="BD94" i="23"/>
  <c r="BM118" i="23"/>
  <c r="BI103" i="23"/>
  <c r="K103" i="23" s="1"/>
  <c r="T18" i="23" s="1"/>
  <c r="BD99" i="23"/>
  <c r="BK106" i="23"/>
  <c r="BM106" i="23" s="1"/>
  <c r="T13" i="27" l="1"/>
  <c r="V13" i="27" s="1"/>
  <c r="BD99" i="28"/>
  <c r="BK114" i="28"/>
  <c r="BM114" i="28" s="1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BO96" i="28"/>
  <c r="BN96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BN113" i="28"/>
  <c r="BO113" i="28" s="1"/>
  <c r="AK67" i="28"/>
  <c r="AJ67" i="28" s="1"/>
  <c r="BN100" i="28"/>
  <c r="BO100" i="28" s="1"/>
  <c r="BN114" i="28"/>
  <c r="BO114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BN118" i="28"/>
  <c r="BO118" i="28" s="1"/>
  <c r="BO120" i="28" s="1"/>
  <c r="O103" i="28" s="1"/>
  <c r="U18" i="28" s="1"/>
  <c r="V18" i="28" s="1"/>
  <c r="BN101" i="28"/>
  <c r="BO101" i="28" s="1"/>
  <c r="AJ70" i="28"/>
  <c r="T15" i="28"/>
  <c r="BN106" i="28"/>
  <c r="BO106" i="28" s="1"/>
  <c r="BO110" i="28" s="1"/>
  <c r="O94" i="28" s="1"/>
  <c r="U16" i="28" s="1"/>
  <c r="V16" i="28" s="1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BO115" i="27"/>
  <c r="O99" i="27" s="1"/>
  <c r="U17" i="27" s="1"/>
  <c r="V17" i="27" s="1"/>
  <c r="BN106" i="27"/>
  <c r="BO106" i="27" s="1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BN96" i="27"/>
  <c r="BO96" i="27" s="1"/>
  <c r="AL59" i="27"/>
  <c r="AJ59" i="27" s="1"/>
  <c r="AL22" i="27"/>
  <c r="AL25" i="27"/>
  <c r="AJ25" i="27" s="1"/>
  <c r="AR16" i="27"/>
  <c r="AL14" i="27" s="1"/>
  <c r="AL5" i="27"/>
  <c r="AK6" i="27"/>
  <c r="AJ6" i="27" s="1"/>
  <c r="BN109" i="27"/>
  <c r="BO109" i="27" s="1"/>
  <c r="BN118" i="27"/>
  <c r="BO118" i="27" s="1"/>
  <c r="BN101" i="27"/>
  <c r="BO101" i="27" s="1"/>
  <c r="AL67" i="27"/>
  <c r="AL33" i="27"/>
  <c r="AK42" i="27"/>
  <c r="AL68" i="27"/>
  <c r="AJ68" i="27" s="1"/>
  <c r="AK22" i="27"/>
  <c r="AJ22" i="27" s="1"/>
  <c r="AM16" i="27"/>
  <c r="AK7" i="27"/>
  <c r="AL7" i="27"/>
  <c r="BO119" i="27"/>
  <c r="BN119" i="27"/>
  <c r="AK67" i="27"/>
  <c r="AJ41" i="27"/>
  <c r="AK23" i="27"/>
  <c r="AJ23" i="27" s="1"/>
  <c r="AK24" i="27"/>
  <c r="T15" i="26"/>
  <c r="BO115" i="26"/>
  <c r="O99" i="26" s="1"/>
  <c r="U17" i="26" s="1"/>
  <c r="V17" i="26" s="1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BN109" i="26"/>
  <c r="BO109" i="26" s="1"/>
  <c r="BN97" i="26"/>
  <c r="BO97" i="26" s="1"/>
  <c r="AR42" i="26"/>
  <c r="AL41" i="26" s="1"/>
  <c r="AM67" i="26"/>
  <c r="AL69" i="26"/>
  <c r="AM6" i="26"/>
  <c r="AM42" i="26"/>
  <c r="AL22" i="26"/>
  <c r="AK13" i="26"/>
  <c r="AL13" i="26"/>
  <c r="AM4" i="26"/>
  <c r="BN106" i="26"/>
  <c r="BO106" i="26" s="1"/>
  <c r="BO110" i="26" s="1"/>
  <c r="O94" i="26" s="1"/>
  <c r="U16" i="26" s="1"/>
  <c r="V16" i="26" s="1"/>
  <c r="BN119" i="26"/>
  <c r="BO119" i="26"/>
  <c r="BN102" i="26"/>
  <c r="BO102" i="26" s="1"/>
  <c r="BN96" i="26"/>
  <c r="BO96" i="26" s="1"/>
  <c r="BN100" i="26"/>
  <c r="BO100" i="26" s="1"/>
  <c r="BN118" i="26"/>
  <c r="BO118" i="26" s="1"/>
  <c r="BO120" i="26" s="1"/>
  <c r="O103" i="26" s="1"/>
  <c r="U18" i="26" s="1"/>
  <c r="V18" i="26" s="1"/>
  <c r="AR61" i="26"/>
  <c r="BN101" i="26"/>
  <c r="BO101" i="26" s="1"/>
  <c r="AM68" i="26"/>
  <c r="AJ15" i="26"/>
  <c r="AM40" i="26"/>
  <c r="AL40" i="26"/>
  <c r="AK16" i="26"/>
  <c r="AJ16" i="26" s="1"/>
  <c r="AK25" i="26"/>
  <c r="AL23" i="26"/>
  <c r="AJ23" i="26" s="1"/>
  <c r="AL24" i="26"/>
  <c r="BN99" i="26"/>
  <c r="BO99" i="26" s="1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BO120" i="25"/>
  <c r="O103" i="25" s="1"/>
  <c r="U18" i="25" s="1"/>
  <c r="V18" i="25" s="1"/>
  <c r="BO115" i="25"/>
  <c r="O99" i="25" s="1"/>
  <c r="U17" i="25" s="1"/>
  <c r="V17" i="25" s="1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BN98" i="25"/>
  <c r="BO98" i="25"/>
  <c r="BN100" i="25"/>
  <c r="BO100" i="25"/>
  <c r="AM50" i="25"/>
  <c r="AL50" i="25"/>
  <c r="AK34" i="25"/>
  <c r="AL31" i="25"/>
  <c r="AK61" i="25"/>
  <c r="AL51" i="25"/>
  <c r="BN96" i="25"/>
  <c r="BO96" i="25" s="1"/>
  <c r="AM42" i="25"/>
  <c r="AL42" i="25"/>
  <c r="BO110" i="25"/>
  <c r="O94" i="25" s="1"/>
  <c r="U16" i="25" s="1"/>
  <c r="AM51" i="25"/>
  <c r="AL34" i="25"/>
  <c r="AL33" i="25"/>
  <c r="AM52" i="25"/>
  <c r="AM49" i="25"/>
  <c r="AL14" i="25"/>
  <c r="AJ14" i="25" s="1"/>
  <c r="AK51" i="25"/>
  <c r="AL68" i="25"/>
  <c r="V16" i="25"/>
  <c r="BN97" i="25"/>
  <c r="BO97" i="25" s="1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BN102" i="25"/>
  <c r="BO102" i="25" s="1"/>
  <c r="BN95" i="25"/>
  <c r="BO95" i="25"/>
  <c r="AL70" i="25"/>
  <c r="BN101" i="25"/>
  <c r="BO101" i="25" s="1"/>
  <c r="AK67" i="25"/>
  <c r="AL69" i="25"/>
  <c r="BN99" i="25"/>
  <c r="BO99" i="25" s="1"/>
  <c r="AK42" i="25"/>
  <c r="AJ42" i="25" s="1"/>
  <c r="AM59" i="25"/>
  <c r="AK32" i="25"/>
  <c r="AL58" i="25"/>
  <c r="AK49" i="25"/>
  <c r="AL49" i="25"/>
  <c r="AK52" i="25"/>
  <c r="AL15" i="25"/>
  <c r="BK114" i="24"/>
  <c r="BM114" i="24" s="1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BN109" i="24"/>
  <c r="BO109" i="24" s="1"/>
  <c r="BN97" i="24"/>
  <c r="BO97" i="24" s="1"/>
  <c r="BO103" i="24" s="1"/>
  <c r="O87" i="24" s="1"/>
  <c r="U15" i="24" s="1"/>
  <c r="V15" i="24" s="1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BN106" i="24"/>
  <c r="BO106" i="24" s="1"/>
  <c r="BN118" i="24"/>
  <c r="BO118" i="24" s="1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BN119" i="24"/>
  <c r="BO119" i="24" s="1"/>
  <c r="AK68" i="24"/>
  <c r="AM34" i="24"/>
  <c r="AL7" i="24"/>
  <c r="AM13" i="24"/>
  <c r="AK4" i="24"/>
  <c r="AM14" i="24"/>
  <c r="BN109" i="23"/>
  <c r="BO109" i="23" s="1"/>
  <c r="BO99" i="23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BN108" i="23"/>
  <c r="BO108" i="23" s="1"/>
  <c r="T15" i="23"/>
  <c r="AM23" i="23"/>
  <c r="AL23" i="23"/>
  <c r="AK23" i="23"/>
  <c r="AJ23" i="23" s="1"/>
  <c r="AM22" i="23"/>
  <c r="AM52" i="23"/>
  <c r="BO100" i="23"/>
  <c r="BN100" i="23"/>
  <c r="AL49" i="23"/>
  <c r="AL52" i="23"/>
  <c r="AL34" i="23"/>
  <c r="AL32" i="23"/>
  <c r="AK34" i="23"/>
  <c r="AK32" i="23"/>
  <c r="AL33" i="23"/>
  <c r="AL31" i="23"/>
  <c r="AM31" i="23"/>
  <c r="AK31" i="23"/>
  <c r="BO115" i="23"/>
  <c r="O99" i="23" s="1"/>
  <c r="U17" i="23" s="1"/>
  <c r="V17" i="23" s="1"/>
  <c r="AL58" i="23"/>
  <c r="AM50" i="23"/>
  <c r="AJ50" i="23" s="1"/>
  <c r="AK40" i="23"/>
  <c r="AK43" i="23"/>
  <c r="AJ43" i="23" s="1"/>
  <c r="AM25" i="23"/>
  <c r="AK22" i="23"/>
  <c r="AM34" i="23"/>
  <c r="AM5" i="23"/>
  <c r="AL4" i="23"/>
  <c r="BN106" i="23"/>
  <c r="BO106" i="23" s="1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BN118" i="23"/>
  <c r="BO118" i="23" s="1"/>
  <c r="BO120" i="23" s="1"/>
  <c r="O103" i="23" s="1"/>
  <c r="U18" i="23" s="1"/>
  <c r="V18" i="23" s="1"/>
  <c r="BN102" i="23"/>
  <c r="BO102" i="23" s="1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BO103" i="28"/>
  <c r="O87" i="28" s="1"/>
  <c r="U15" i="28" s="1"/>
  <c r="V15" i="28" s="1"/>
  <c r="AJ32" i="28"/>
  <c r="AI32" i="28" s="1"/>
  <c r="AJ31" i="28"/>
  <c r="AJ40" i="28"/>
  <c r="AI33" i="28"/>
  <c r="BO115" i="28"/>
  <c r="O99" i="28" s="1"/>
  <c r="U17" i="28" s="1"/>
  <c r="V17" i="28" s="1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BO103" i="27"/>
  <c r="O87" i="27" s="1"/>
  <c r="U15" i="27" s="1"/>
  <c r="V15" i="27" s="1"/>
  <c r="BO110" i="27"/>
  <c r="O94" i="27" s="1"/>
  <c r="U16" i="27" s="1"/>
  <c r="V16" i="27" s="1"/>
  <c r="AI22" i="27"/>
  <c r="BO120" i="27"/>
  <c r="O103" i="27" s="1"/>
  <c r="U18" i="27" s="1"/>
  <c r="V18" i="27" s="1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BO103" i="26"/>
  <c r="O87" i="26" s="1"/>
  <c r="U15" i="26" s="1"/>
  <c r="V15" i="26" s="1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BO103" i="25"/>
  <c r="O87" i="25" s="1"/>
  <c r="U15" i="25" s="1"/>
  <c r="V15" i="25" s="1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BN114" i="24"/>
  <c r="BO114" i="24" s="1"/>
  <c r="BO115" i="24" s="1"/>
  <c r="O99" i="24" s="1"/>
  <c r="U17" i="24" s="1"/>
  <c r="V17" i="24" s="1"/>
  <c r="BO120" i="24"/>
  <c r="O103" i="24" s="1"/>
  <c r="U18" i="24" s="1"/>
  <c r="V18" i="24" s="1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BO110" i="24"/>
  <c r="O94" i="24" s="1"/>
  <c r="U16" i="24" s="1"/>
  <c r="V16" i="24" s="1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BO103" i="23"/>
  <c r="O87" i="23" s="1"/>
  <c r="U15" i="23" s="1"/>
  <c r="V15" i="23" s="1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BO110" i="23"/>
  <c r="O94" i="23" s="1"/>
  <c r="U16" i="23" s="1"/>
  <c r="V16" i="23" s="1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V20" i="28" s="1"/>
  <c r="BR8" i="6" s="1"/>
  <c r="BO92" i="27"/>
  <c r="O76" i="27" s="1"/>
  <c r="U14" i="27" s="1"/>
  <c r="V14" i="27" s="1"/>
  <c r="V20" i="27" s="1"/>
  <c r="BR14" i="6" s="1"/>
  <c r="BN80" i="26"/>
  <c r="BO80" i="26" s="1"/>
  <c r="BN90" i="26"/>
  <c r="BO90" i="26" s="1"/>
  <c r="BO92" i="25"/>
  <c r="O76" i="25" s="1"/>
  <c r="U14" i="25" s="1"/>
  <c r="V14" i="25" s="1"/>
  <c r="V20" i="25" s="1"/>
  <c r="BR10" i="6" s="1"/>
  <c r="BO92" i="24"/>
  <c r="O76" i="24" s="1"/>
  <c r="U14" i="24" s="1"/>
  <c r="V14" i="24" s="1"/>
  <c r="V20" i="24" s="1"/>
  <c r="BR23" i="6" s="1"/>
  <c r="BO92" i="23"/>
  <c r="O76" i="23" s="1"/>
  <c r="U14" i="23" s="1"/>
  <c r="V14" i="23" s="1"/>
  <c r="V20" i="23" s="1"/>
  <c r="BR22" i="6" s="1"/>
  <c r="BO92" i="26" l="1"/>
  <c r="O76" i="26" s="1"/>
  <c r="U14" i="26" s="1"/>
  <c r="V14" i="26" s="1"/>
  <c r="V20" i="26" s="1"/>
  <c r="BR9" i="6" s="1"/>
  <c r="BL119" i="22"/>
  <c r="BL118" i="22"/>
  <c r="BL114" i="22"/>
  <c r="BL113" i="22"/>
  <c r="BL109" i="22"/>
  <c r="BK109" i="22"/>
  <c r="BL108" i="22"/>
  <c r="BL107" i="22"/>
  <c r="BL106" i="22"/>
  <c r="BK106" i="22"/>
  <c r="BH103" i="22"/>
  <c r="BG103" i="22"/>
  <c r="BE103" i="22"/>
  <c r="F103" i="22"/>
  <c r="BD103" i="22" s="1"/>
  <c r="D103" i="22"/>
  <c r="BB103" i="22" s="1"/>
  <c r="BL102" i="22"/>
  <c r="BL101" i="22"/>
  <c r="BL100" i="22"/>
  <c r="BL99" i="22"/>
  <c r="BH99" i="22"/>
  <c r="BG99" i="22"/>
  <c r="BE99" i="22"/>
  <c r="BL98" i="22"/>
  <c r="BL97" i="22"/>
  <c r="BL96" i="22"/>
  <c r="BK96" i="22"/>
  <c r="BL95" i="22"/>
  <c r="BH95" i="22"/>
  <c r="BG95" i="22"/>
  <c r="BE95" i="22"/>
  <c r="P95" i="22"/>
  <c r="F99" i="22" s="1"/>
  <c r="F95" i="22"/>
  <c r="BD95" i="22" s="1"/>
  <c r="D95" i="22"/>
  <c r="BK107" i="22" s="1"/>
  <c r="BH94" i="22"/>
  <c r="BI94" i="22" s="1"/>
  <c r="BG94" i="22"/>
  <c r="BE94" i="22"/>
  <c r="BB94" i="22"/>
  <c r="K94" i="22"/>
  <c r="F94" i="22"/>
  <c r="BK108" i="22" s="1"/>
  <c r="BM108" i="22" s="1"/>
  <c r="D94" i="22"/>
  <c r="S94" i="22" s="1"/>
  <c r="D99" i="22" s="1"/>
  <c r="BK113" i="22" s="1"/>
  <c r="BM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BI72" i="22" s="1"/>
  <c r="AG72" i="22"/>
  <c r="AF72" i="22"/>
  <c r="AE72" i="22"/>
  <c r="AC72" i="22"/>
  <c r="AB72" i="22"/>
  <c r="AA72" i="22"/>
  <c r="K72" i="22"/>
  <c r="BI71" i="22"/>
  <c r="BH71" i="22"/>
  <c r="BG71" i="22"/>
  <c r="BE71" i="22"/>
  <c r="AG71" i="22"/>
  <c r="AF71" i="22"/>
  <c r="AE71" i="22"/>
  <c r="AC71" i="22"/>
  <c r="AB71" i="22"/>
  <c r="AA71" i="22"/>
  <c r="K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I63" i="22" s="1"/>
  <c r="BE63" i="22"/>
  <c r="AG63" i="22"/>
  <c r="AF63" i="22"/>
  <c r="AE63" i="22"/>
  <c r="AC63" i="22"/>
  <c r="AB63" i="22"/>
  <c r="AA63" i="22"/>
  <c r="K63" i="22"/>
  <c r="BH62" i="22"/>
  <c r="BG62" i="22"/>
  <c r="BE62" i="22"/>
  <c r="AG62" i="22"/>
  <c r="AF62" i="22"/>
  <c r="AE62" i="22"/>
  <c r="AC62" i="22"/>
  <c r="AB62" i="22"/>
  <c r="AA62" i="22"/>
  <c r="K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K54" i="22"/>
  <c r="BH53" i="22"/>
  <c r="BG53" i="22"/>
  <c r="BE53" i="22"/>
  <c r="BI53" i="22" s="1"/>
  <c r="AG53" i="22"/>
  <c r="AF53" i="22"/>
  <c r="AE53" i="22"/>
  <c r="AC53" i="22"/>
  <c r="AB53" i="22"/>
  <c r="AA53" i="22"/>
  <c r="K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K45" i="22"/>
  <c r="BH44" i="22"/>
  <c r="BG44" i="22"/>
  <c r="BE44" i="22"/>
  <c r="AG44" i="22"/>
  <c r="AF44" i="22"/>
  <c r="AE44" i="22"/>
  <c r="AC44" i="22"/>
  <c r="AB44" i="22"/>
  <c r="AA44" i="22"/>
  <c r="K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L119" i="21"/>
  <c r="BL118" i="21"/>
  <c r="BL114" i="21"/>
  <c r="BL113" i="21"/>
  <c r="BL109" i="21"/>
  <c r="BK109" i="21"/>
  <c r="BL108" i="21"/>
  <c r="BL107" i="21"/>
  <c r="BL106" i="21"/>
  <c r="BH103" i="21"/>
  <c r="BG103" i="21"/>
  <c r="BE103" i="21"/>
  <c r="F103" i="21"/>
  <c r="BD103" i="21" s="1"/>
  <c r="D103" i="21"/>
  <c r="BB103" i="21" s="1"/>
  <c r="BL102" i="21"/>
  <c r="BL101" i="21"/>
  <c r="BL100" i="21"/>
  <c r="BL99" i="21"/>
  <c r="BH99" i="21"/>
  <c r="BG99" i="21"/>
  <c r="BE99" i="21"/>
  <c r="BL98" i="21"/>
  <c r="BL97" i="21"/>
  <c r="BL96" i="21"/>
  <c r="BL95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M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I89" i="21" s="1"/>
  <c r="K89" i="21" s="1"/>
  <c r="BB89" i="21"/>
  <c r="F89" i="21"/>
  <c r="BD89" i="21" s="1"/>
  <c r="D89" i="21"/>
  <c r="BK97" i="21" s="1"/>
  <c r="BM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BM99" i="21" s="1"/>
  <c r="D87" i="21"/>
  <c r="BK95" i="21" s="1"/>
  <c r="BM95" i="21" s="1"/>
  <c r="BN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K72" i="21"/>
  <c r="BH71" i="21"/>
  <c r="BG71" i="21"/>
  <c r="BI71" i="21" s="1"/>
  <c r="BE71" i="21"/>
  <c r="AG71" i="21"/>
  <c r="AF71" i="21"/>
  <c r="AE71" i="21"/>
  <c r="AC71" i="21"/>
  <c r="AB71" i="21"/>
  <c r="AA71" i="21"/>
  <c r="K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K63" i="21"/>
  <c r="BH62" i="21"/>
  <c r="BG62" i="21"/>
  <c r="BE62" i="21"/>
  <c r="AG62" i="21"/>
  <c r="AQ58" i="21" s="1"/>
  <c r="AF62" i="21"/>
  <c r="AE62" i="21"/>
  <c r="AC62" i="21"/>
  <c r="AB62" i="21"/>
  <c r="AA62" i="21"/>
  <c r="K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K54" i="21"/>
  <c r="BH53" i="21"/>
  <c r="BG53" i="21"/>
  <c r="BE53" i="21"/>
  <c r="BI53" i="21" s="1"/>
  <c r="AG53" i="21"/>
  <c r="AF53" i="21"/>
  <c r="AE53" i="21"/>
  <c r="AC53" i="21"/>
  <c r="AB53" i="21"/>
  <c r="AA53" i="21"/>
  <c r="K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AG45" i="21"/>
  <c r="AF45" i="21"/>
  <c r="AE45" i="21"/>
  <c r="AC45" i="21"/>
  <c r="AB45" i="21"/>
  <c r="AA45" i="21"/>
  <c r="K45" i="21"/>
  <c r="BI44" i="21"/>
  <c r="BH44" i="21"/>
  <c r="BG44" i="21"/>
  <c r="BE44" i="21"/>
  <c r="AG44" i="21"/>
  <c r="AF44" i="21"/>
  <c r="AE44" i="21"/>
  <c r="AC44" i="21"/>
  <c r="AB44" i="21"/>
  <c r="AA44" i="21"/>
  <c r="K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L119" i="20"/>
  <c r="BK119" i="20"/>
  <c r="BL118" i="20"/>
  <c r="BL114" i="20"/>
  <c r="BL113" i="20"/>
  <c r="BL109" i="20"/>
  <c r="BL108" i="20"/>
  <c r="BL107" i="20"/>
  <c r="BL106" i="20"/>
  <c r="BH103" i="20"/>
  <c r="BG103" i="20"/>
  <c r="BE103" i="20"/>
  <c r="F103" i="20"/>
  <c r="BD103" i="20" s="1"/>
  <c r="D103" i="20"/>
  <c r="BK118" i="20" s="1"/>
  <c r="BL102" i="20"/>
  <c r="BL101" i="20"/>
  <c r="BL100" i="20"/>
  <c r="BL99" i="20"/>
  <c r="BH99" i="20"/>
  <c r="BG99" i="20"/>
  <c r="BE99" i="20"/>
  <c r="BI99" i="20" s="1"/>
  <c r="K99" i="20" s="1"/>
  <c r="T17" i="20" s="1"/>
  <c r="BL98" i="20"/>
  <c r="BL97" i="20"/>
  <c r="BL96" i="20"/>
  <c r="BL95" i="20"/>
  <c r="BH95" i="20"/>
  <c r="BG95" i="20"/>
  <c r="BE95" i="20"/>
  <c r="F95" i="20"/>
  <c r="BD95" i="20" s="1"/>
  <c r="D95" i="20"/>
  <c r="P95" i="20" s="1"/>
  <c r="F99" i="20" s="1"/>
  <c r="BK114" i="20" s="1"/>
  <c r="BM114" i="20" s="1"/>
  <c r="BH94" i="20"/>
  <c r="BG94" i="20"/>
  <c r="BE94" i="20"/>
  <c r="F94" i="20"/>
  <c r="BK108" i="20" s="1"/>
  <c r="BM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BI89" i="20" s="1"/>
  <c r="K89" i="20" s="1"/>
  <c r="F89" i="20"/>
  <c r="D89" i="20"/>
  <c r="BB89" i="20" s="1"/>
  <c r="BL88" i="20"/>
  <c r="BH88" i="20"/>
  <c r="BG88" i="20"/>
  <c r="BE88" i="20"/>
  <c r="F88" i="20"/>
  <c r="BK100" i="20" s="1"/>
  <c r="BM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M95" i="20" s="1"/>
  <c r="BL86" i="20"/>
  <c r="BL85" i="20"/>
  <c r="BL84" i="20"/>
  <c r="BL83" i="20"/>
  <c r="BH83" i="20"/>
  <c r="BG83" i="20"/>
  <c r="BE83" i="20"/>
  <c r="BI83" i="20" s="1"/>
  <c r="K83" i="20" s="1"/>
  <c r="BL82" i="20"/>
  <c r="BH82" i="20"/>
  <c r="BG82" i="20"/>
  <c r="BE82" i="20"/>
  <c r="BI82" i="20" s="1"/>
  <c r="K82" i="20" s="1"/>
  <c r="BL81" i="20"/>
  <c r="BH81" i="20"/>
  <c r="BG81" i="20"/>
  <c r="BE81" i="20"/>
  <c r="BI81" i="20" s="1"/>
  <c r="K81" i="20" s="1"/>
  <c r="BL80" i="20"/>
  <c r="BH80" i="20"/>
  <c r="BG80" i="20"/>
  <c r="BE80" i="20"/>
  <c r="BI80" i="20" s="1"/>
  <c r="K80" i="20" s="1"/>
  <c r="BL79" i="20"/>
  <c r="BH79" i="20"/>
  <c r="BG79" i="20"/>
  <c r="BE79" i="20"/>
  <c r="BL78" i="20"/>
  <c r="BH78" i="20"/>
  <c r="BG78" i="20"/>
  <c r="BE78" i="20"/>
  <c r="BI78" i="20" s="1"/>
  <c r="K78" i="20" s="1"/>
  <c r="BL77" i="20"/>
  <c r="BH77" i="20"/>
  <c r="BG77" i="20"/>
  <c r="BE77" i="20"/>
  <c r="BL76" i="20"/>
  <c r="BH76" i="20"/>
  <c r="BG76" i="20"/>
  <c r="BE76" i="20"/>
  <c r="BI76" i="20" s="1"/>
  <c r="K76" i="20" s="1"/>
  <c r="BH72" i="20"/>
  <c r="BG72" i="20"/>
  <c r="BE72" i="20"/>
  <c r="AG72" i="20"/>
  <c r="AF72" i="20"/>
  <c r="AE72" i="20"/>
  <c r="AC72" i="20"/>
  <c r="AB72" i="20"/>
  <c r="AA72" i="20"/>
  <c r="K72" i="20"/>
  <c r="BH71" i="20"/>
  <c r="BG71" i="20"/>
  <c r="BE71" i="20"/>
  <c r="AG71" i="20"/>
  <c r="AF71" i="20"/>
  <c r="AE71" i="20"/>
  <c r="AC71" i="20"/>
  <c r="AB71" i="20"/>
  <c r="AA71" i="20"/>
  <c r="K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K63" i="20"/>
  <c r="BH62" i="20"/>
  <c r="BG62" i="20"/>
  <c r="BI62" i="20" s="1"/>
  <c r="BE62" i="20"/>
  <c r="AG62" i="20"/>
  <c r="AF62" i="20"/>
  <c r="AP58" i="20" s="1"/>
  <c r="AE62" i="20"/>
  <c r="AC62" i="20"/>
  <c r="AB62" i="20"/>
  <c r="AA62" i="20"/>
  <c r="K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BI54" i="20" s="1"/>
  <c r="AG54" i="20"/>
  <c r="AF54" i="20"/>
  <c r="AE54" i="20"/>
  <c r="AC54" i="20"/>
  <c r="AB54" i="20"/>
  <c r="AA54" i="20"/>
  <c r="K54" i="20"/>
  <c r="BH53" i="20"/>
  <c r="BG53" i="20"/>
  <c r="BE53" i="20"/>
  <c r="AG53" i="20"/>
  <c r="AF53" i="20"/>
  <c r="AE53" i="20"/>
  <c r="AC53" i="20"/>
  <c r="AB53" i="20"/>
  <c r="AA53" i="20"/>
  <c r="K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K45" i="20"/>
  <c r="BH44" i="20"/>
  <c r="BG44" i="20"/>
  <c r="BE44" i="20"/>
  <c r="BI44" i="20" s="1"/>
  <c r="AG44" i="20"/>
  <c r="AF44" i="20"/>
  <c r="AP40" i="20" s="1"/>
  <c r="AE44" i="20"/>
  <c r="AC44" i="20"/>
  <c r="AB44" i="20"/>
  <c r="AA44" i="20"/>
  <c r="K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27" i="22" l="1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M114" i="22" s="1"/>
  <c r="BN114" i="22" s="1"/>
  <c r="BO114" i="22" s="1"/>
  <c r="BD99" i="22"/>
  <c r="BK118" i="22"/>
  <c r="BM118" i="22" s="1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BM97" i="22"/>
  <c r="BM98" i="22"/>
  <c r="AM40" i="22"/>
  <c r="AQ42" i="22"/>
  <c r="AR42" i="22" s="1"/>
  <c r="BI45" i="22"/>
  <c r="BM99" i="22"/>
  <c r="BN113" i="22"/>
  <c r="BO113" i="22" s="1"/>
  <c r="BI34" i="22"/>
  <c r="K34" i="22" s="1"/>
  <c r="AP60" i="22"/>
  <c r="AR60" i="22" s="1"/>
  <c r="BM96" i="22"/>
  <c r="BI49" i="22"/>
  <c r="K49" i="22" s="1"/>
  <c r="BI61" i="22"/>
  <c r="K61" i="22" s="1"/>
  <c r="BM95" i="22"/>
  <c r="BI88" i="22"/>
  <c r="K88" i="22" s="1"/>
  <c r="T15" i="22" s="1"/>
  <c r="BM107" i="22"/>
  <c r="AR59" i="22"/>
  <c r="BN108" i="22"/>
  <c r="BO108" i="22" s="1"/>
  <c r="BI69" i="22"/>
  <c r="K69" i="22" s="1"/>
  <c r="AP70" i="22"/>
  <c r="BK100" i="22"/>
  <c r="BM100" i="22" s="1"/>
  <c r="BD88" i="22"/>
  <c r="BD94" i="22"/>
  <c r="BK102" i="22"/>
  <c r="BM102" i="22" s="1"/>
  <c r="BI103" i="22"/>
  <c r="K103" i="22" s="1"/>
  <c r="T18" i="22" s="1"/>
  <c r="BM106" i="22"/>
  <c r="BI62" i="22"/>
  <c r="BI79" i="22"/>
  <c r="K79" i="22" s="1"/>
  <c r="BI83" i="22"/>
  <c r="K83" i="22" s="1"/>
  <c r="BI95" i="22"/>
  <c r="K95" i="22" s="1"/>
  <c r="T16" i="22" s="1"/>
  <c r="BM101" i="22"/>
  <c r="BM109" i="22"/>
  <c r="BB90" i="22"/>
  <c r="BB95" i="22"/>
  <c r="BK119" i="22"/>
  <c r="BM119" i="22" s="1"/>
  <c r="BI103" i="21"/>
  <c r="K103" i="21" s="1"/>
  <c r="T18" i="21" s="1"/>
  <c r="BI95" i="21"/>
  <c r="K95" i="21" s="1"/>
  <c r="BI90" i="21"/>
  <c r="K90" i="21" s="1"/>
  <c r="BI87" i="21"/>
  <c r="K87" i="21" s="1"/>
  <c r="T15" i="21" s="1"/>
  <c r="BI88" i="21"/>
  <c r="K88" i="21" s="1"/>
  <c r="BB94" i="21"/>
  <c r="BM107" i="21"/>
  <c r="BB87" i="21"/>
  <c r="BK101" i="21"/>
  <c r="BM101" i="21" s="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BI63" i="2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M108" i="21" s="1"/>
  <c r="BD94" i="21"/>
  <c r="AP51" i="21"/>
  <c r="AR51" i="21" s="1"/>
  <c r="AR61" i="21"/>
  <c r="BN99" i="21"/>
  <c r="BO99" i="21" s="1"/>
  <c r="BO107" i="21"/>
  <c r="BN107" i="21"/>
  <c r="AP43" i="21"/>
  <c r="AR43" i="21" s="1"/>
  <c r="AP49" i="21"/>
  <c r="AR49" i="21" s="1"/>
  <c r="AK52" i="21" s="1"/>
  <c r="AO60" i="21"/>
  <c r="BN101" i="21"/>
  <c r="BO101" i="21" s="1"/>
  <c r="BI35" i="21"/>
  <c r="K35" i="21" s="1"/>
  <c r="AP41" i="21"/>
  <c r="AR41" i="21" s="1"/>
  <c r="BN97" i="21"/>
  <c r="BO97" i="21" s="1"/>
  <c r="BN113" i="21"/>
  <c r="BO113" i="21" s="1"/>
  <c r="AP60" i="21"/>
  <c r="AR60" i="21" s="1"/>
  <c r="BI76" i="21"/>
  <c r="K76" i="21" s="1"/>
  <c r="BM98" i="21"/>
  <c r="BO95" i="21"/>
  <c r="BB99" i="21"/>
  <c r="BM109" i="21"/>
  <c r="AO61" i="21"/>
  <c r="BI61" i="21"/>
  <c r="K61" i="21" s="1"/>
  <c r="AP70" i="21"/>
  <c r="BI78" i="21"/>
  <c r="K78" i="21" s="1"/>
  <c r="BK100" i="21"/>
  <c r="BM100" i="21" s="1"/>
  <c r="BD88" i="21"/>
  <c r="BD90" i="21"/>
  <c r="BK102" i="21"/>
  <c r="BM102" i="21" s="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M114" i="21" s="1"/>
  <c r="BN114" i="21" s="1"/>
  <c r="BO114" i="21" s="1"/>
  <c r="BK96" i="21"/>
  <c r="BM96" i="21" s="1"/>
  <c r="BK106" i="21"/>
  <c r="BM106" i="21" s="1"/>
  <c r="BK118" i="21"/>
  <c r="BM118" i="21" s="1"/>
  <c r="BB90" i="21"/>
  <c r="BB95" i="21"/>
  <c r="BK119" i="21"/>
  <c r="BM119" i="21" s="1"/>
  <c r="BI103" i="20"/>
  <c r="K103" i="20" s="1"/>
  <c r="T18" i="20" s="1"/>
  <c r="BI94" i="20"/>
  <c r="K94" i="20" s="1"/>
  <c r="BI88" i="20"/>
  <c r="K88" i="20" s="1"/>
  <c r="T15" i="20" s="1"/>
  <c r="BI90" i="20"/>
  <c r="K90" i="20" s="1"/>
  <c r="BB99" i="20"/>
  <c r="BK113" i="20"/>
  <c r="BM113" i="20" s="1"/>
  <c r="BN113" i="20" s="1"/>
  <c r="BB103" i="20"/>
  <c r="BK107" i="20"/>
  <c r="BM107" i="20" s="1"/>
  <c r="BK97" i="20"/>
  <c r="BM97" i="20" s="1"/>
  <c r="BN97" i="20" s="1"/>
  <c r="BO97" i="20" s="1"/>
  <c r="BK99" i="20"/>
  <c r="BM99" i="20" s="1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AP61" i="20"/>
  <c r="AQ50" i="20"/>
  <c r="AO49" i="20"/>
  <c r="AP50" i="20"/>
  <c r="AR50" i="20" s="1"/>
  <c r="AP49" i="20"/>
  <c r="AQ51" i="20"/>
  <c r="AP51" i="20"/>
  <c r="AR51" i="20" s="1"/>
  <c r="AO50" i="20"/>
  <c r="BI53" i="20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BN108" i="20"/>
  <c r="BO108" i="20" s="1"/>
  <c r="AO7" i="20"/>
  <c r="AM7" i="20" s="1"/>
  <c r="BI15" i="20"/>
  <c r="K15" i="20" s="1"/>
  <c r="BI35" i="20"/>
  <c r="K35" i="20" s="1"/>
  <c r="AP52" i="20"/>
  <c r="AR52" i="20" s="1"/>
  <c r="BN95" i="20"/>
  <c r="BO95" i="20"/>
  <c r="AO40" i="20"/>
  <c r="BI40" i="20"/>
  <c r="K40" i="20" s="1"/>
  <c r="BI45" i="20"/>
  <c r="BI42" i="20"/>
  <c r="K42" i="20" s="1"/>
  <c r="BI50" i="20"/>
  <c r="K50" i="20" s="1"/>
  <c r="AO58" i="20"/>
  <c r="AQ60" i="20"/>
  <c r="AR60" i="20" s="1"/>
  <c r="BI77" i="20"/>
  <c r="K77" i="20" s="1"/>
  <c r="BN100" i="20"/>
  <c r="BO100" i="20" s="1"/>
  <c r="BD89" i="20"/>
  <c r="BK101" i="20"/>
  <c r="BM101" i="20" s="1"/>
  <c r="BI95" i="20"/>
  <c r="K95" i="20" s="1"/>
  <c r="T16" i="20" s="1"/>
  <c r="BN114" i="20"/>
  <c r="BO114" i="20" s="1"/>
  <c r="AP69" i="20"/>
  <c r="AR69" i="20" s="1"/>
  <c r="BI71" i="20"/>
  <c r="BM96" i="20"/>
  <c r="BM98" i="20"/>
  <c r="BM118" i="20"/>
  <c r="BM119" i="20"/>
  <c r="AP59" i="20"/>
  <c r="AR59" i="20" s="1"/>
  <c r="AQ61" i="20"/>
  <c r="AQ67" i="20"/>
  <c r="AR67" i="20" s="1"/>
  <c r="BI72" i="20"/>
  <c r="BI79" i="20"/>
  <c r="K79" i="20" s="1"/>
  <c r="BB95" i="20"/>
  <c r="BB87" i="20"/>
  <c r="BB94" i="20"/>
  <c r="BK109" i="20"/>
  <c r="BM109" i="20" s="1"/>
  <c r="BD94" i="20"/>
  <c r="BD99" i="20"/>
  <c r="BK102" i="20"/>
  <c r="BM102" i="20" s="1"/>
  <c r="BK106" i="20"/>
  <c r="BM106" i="20" s="1"/>
  <c r="BD88" i="20"/>
  <c r="BN118" i="22" l="1"/>
  <c r="BO118" i="22" s="1"/>
  <c r="BO115" i="22"/>
  <c r="O99" i="22" s="1"/>
  <c r="U17" i="22" s="1"/>
  <c r="V17" i="22" s="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BN109" i="22"/>
  <c r="BO109" i="22"/>
  <c r="BN102" i="22"/>
  <c r="BO102" i="22"/>
  <c r="BN96" i="22"/>
  <c r="BO96" i="22" s="1"/>
  <c r="BN99" i="22"/>
  <c r="BO99" i="22" s="1"/>
  <c r="BN97" i="22"/>
  <c r="BO97" i="22" s="1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BO119" i="22"/>
  <c r="BN119" i="22"/>
  <c r="BN101" i="22"/>
  <c r="BO101" i="22"/>
  <c r="AK68" i="22"/>
  <c r="AK49" i="22"/>
  <c r="BN107" i="22"/>
  <c r="BO107" i="22" s="1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BN106" i="22"/>
  <c r="BO106" i="22"/>
  <c r="AK69" i="22"/>
  <c r="AL61" i="22"/>
  <c r="AJ61" i="22" s="1"/>
  <c r="AK59" i="22"/>
  <c r="AK5" i="22"/>
  <c r="AM5" i="22"/>
  <c r="AK6" i="22"/>
  <c r="AM32" i="22"/>
  <c r="AK33" i="22"/>
  <c r="BN100" i="22"/>
  <c r="BO100" i="22" s="1"/>
  <c r="BN95" i="22"/>
  <c r="BO95" i="22" s="1"/>
  <c r="BN98" i="22"/>
  <c r="BO98" i="22" s="1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BO115" i="21"/>
  <c r="O99" i="21" s="1"/>
  <c r="U17" i="21" s="1"/>
  <c r="BN118" i="21"/>
  <c r="BO118" i="21" s="1"/>
  <c r="BO120" i="21" s="1"/>
  <c r="O103" i="21" s="1"/>
  <c r="U18" i="21" s="1"/>
  <c r="V18" i="21" s="1"/>
  <c r="AK42" i="21"/>
  <c r="AM33" i="21"/>
  <c r="BO100" i="21"/>
  <c r="BN100" i="21"/>
  <c r="BN98" i="21"/>
  <c r="BO98" i="21" s="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V17" i="21"/>
  <c r="AL59" i="21"/>
  <c r="AL58" i="21"/>
  <c r="AK59" i="21"/>
  <c r="AL42" i="21"/>
  <c r="AK41" i="21"/>
  <c r="BN106" i="21"/>
  <c r="BO106" i="21" s="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BN119" i="21"/>
  <c r="BO119" i="21" s="1"/>
  <c r="BN102" i="21"/>
  <c r="BO102" i="21" s="1"/>
  <c r="BN109" i="21"/>
  <c r="BO109" i="21"/>
  <c r="T14" i="21"/>
  <c r="BN96" i="21"/>
  <c r="BO96" i="21" s="1"/>
  <c r="AL67" i="21"/>
  <c r="AK49" i="21"/>
  <c r="AK61" i="21"/>
  <c r="AJ61" i="21" s="1"/>
  <c r="AM58" i="21"/>
  <c r="AL60" i="21"/>
  <c r="AL49" i="21"/>
  <c r="BN108" i="21"/>
  <c r="BO108" i="21" s="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BO113" i="20"/>
  <c r="BO115" i="20" s="1"/>
  <c r="O99" i="20" s="1"/>
  <c r="U17" i="20" s="1"/>
  <c r="V17" i="20" s="1"/>
  <c r="BN107" i="20"/>
  <c r="BO107" i="20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BO106" i="20"/>
  <c r="BN106" i="20"/>
  <c r="BN109" i="20"/>
  <c r="BO109" i="20" s="1"/>
  <c r="BN101" i="20"/>
  <c r="BO101" i="20" s="1"/>
  <c r="T14" i="20"/>
  <c r="AL69" i="20"/>
  <c r="AL22" i="20"/>
  <c r="AK32" i="20"/>
  <c r="BN119" i="20"/>
  <c r="BO119" i="20" s="1"/>
  <c r="AK49" i="20"/>
  <c r="AK51" i="20"/>
  <c r="AJ51" i="20" s="1"/>
  <c r="AK15" i="20"/>
  <c r="AL31" i="20"/>
  <c r="BN96" i="20"/>
  <c r="BO96" i="20" s="1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BN99" i="20"/>
  <c r="BO99" i="20" s="1"/>
  <c r="AK59" i="20"/>
  <c r="AM58" i="20"/>
  <c r="AM61" i="20"/>
  <c r="AM32" i="20"/>
  <c r="AK33" i="20"/>
  <c r="BN102" i="20"/>
  <c r="BO102" i="20" s="1"/>
  <c r="BN98" i="20"/>
  <c r="BO98" i="20" s="1"/>
  <c r="AL52" i="20"/>
  <c r="AM52" i="20"/>
  <c r="AM16" i="20"/>
  <c r="AK16" i="20"/>
  <c r="AK34" i="20"/>
  <c r="AM34" i="20"/>
  <c r="BN118" i="20"/>
  <c r="BO118" i="20" s="1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BO120" i="22" l="1"/>
  <c r="O103" i="22" s="1"/>
  <c r="U18" i="22" s="1"/>
  <c r="V18" i="22" s="1"/>
  <c r="AJ68" i="22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BO103" i="22"/>
  <c r="O87" i="22" s="1"/>
  <c r="U15" i="22" s="1"/>
  <c r="V15" i="22" s="1"/>
  <c r="BO110" i="22"/>
  <c r="O94" i="22" s="1"/>
  <c r="U16" i="22" s="1"/>
  <c r="V16" i="22" s="1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BO110" i="21"/>
  <c r="O94" i="21" s="1"/>
  <c r="U16" i="21" s="1"/>
  <c r="V16" i="21" s="1"/>
  <c r="BO103" i="21"/>
  <c r="O87" i="21" s="1"/>
  <c r="U15" i="21" s="1"/>
  <c r="V15" i="21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BO120" i="20"/>
  <c r="O103" i="20" s="1"/>
  <c r="U18" i="20" s="1"/>
  <c r="V18" i="20" s="1"/>
  <c r="BO103" i="20"/>
  <c r="O87" i="20" s="1"/>
  <c r="U15" i="20" s="1"/>
  <c r="V15" i="20" s="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BO110" i="20"/>
  <c r="O94" i="20" s="1"/>
  <c r="U16" i="20" s="1"/>
  <c r="V16" i="20" s="1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V20" i="22" s="1"/>
  <c r="BR20" i="6" s="1"/>
  <c r="BO92" i="21"/>
  <c r="O76" i="21" s="1"/>
  <c r="U14" i="21" s="1"/>
  <c r="V14" i="21" s="1"/>
  <c r="V20" i="21" s="1"/>
  <c r="BR19" i="6" s="1"/>
  <c r="BO92" i="20"/>
  <c r="O76" i="20" s="1"/>
  <c r="U14" i="20" s="1"/>
  <c r="V14" i="20" s="1"/>
  <c r="V20" i="20" s="1"/>
  <c r="BR13" i="6" s="1"/>
  <c r="BL119" i="19" l="1"/>
  <c r="BL118" i="19"/>
  <c r="BL114" i="19"/>
  <c r="BL113" i="19"/>
  <c r="BL109" i="19"/>
  <c r="BL108" i="19"/>
  <c r="BL107" i="19"/>
  <c r="BL106" i="19"/>
  <c r="BK106" i="19"/>
  <c r="BM106" i="19" s="1"/>
  <c r="BN106" i="19" s="1"/>
  <c r="BH103" i="19"/>
  <c r="BG103" i="19"/>
  <c r="BE103" i="19"/>
  <c r="F103" i="19"/>
  <c r="BD103" i="19" s="1"/>
  <c r="D103" i="19"/>
  <c r="BB103" i="19" s="1"/>
  <c r="BL102" i="19"/>
  <c r="BK102" i="19"/>
  <c r="BL101" i="19"/>
  <c r="BL100" i="19"/>
  <c r="BL99" i="19"/>
  <c r="BH99" i="19"/>
  <c r="BG99" i="19"/>
  <c r="BE99" i="19"/>
  <c r="BL98" i="19"/>
  <c r="BL97" i="19"/>
  <c r="BL96" i="19"/>
  <c r="BL95" i="19"/>
  <c r="BH95" i="19"/>
  <c r="BG95" i="19"/>
  <c r="BE95" i="19"/>
  <c r="P95" i="19"/>
  <c r="F99" i="19" s="1"/>
  <c r="BK114" i="19" s="1"/>
  <c r="BM114" i="19" s="1"/>
  <c r="F95" i="19"/>
  <c r="BD95" i="19" s="1"/>
  <c r="D95" i="19"/>
  <c r="BK107" i="19" s="1"/>
  <c r="BM107" i="19" s="1"/>
  <c r="BN107" i="19" s="1"/>
  <c r="BI94" i="19"/>
  <c r="K94" i="19" s="1"/>
  <c r="BH94" i="19"/>
  <c r="BG94" i="19"/>
  <c r="BE94" i="19"/>
  <c r="F94" i="19"/>
  <c r="BK108" i="19" s="1"/>
  <c r="BM108" i="19" s="1"/>
  <c r="D94" i="19"/>
  <c r="S94" i="19" s="1"/>
  <c r="D99" i="19" s="1"/>
  <c r="BK113" i="19" s="1"/>
  <c r="BM113" i="19" s="1"/>
  <c r="BN113" i="19" s="1"/>
  <c r="BL91" i="19"/>
  <c r="BL90" i="19"/>
  <c r="BH90" i="19"/>
  <c r="BG90" i="19"/>
  <c r="BE90" i="19"/>
  <c r="F90" i="19"/>
  <c r="BD90" i="19" s="1"/>
  <c r="D90" i="19"/>
  <c r="BK98" i="19" s="1"/>
  <c r="BM98" i="19" s="1"/>
  <c r="BL89" i="19"/>
  <c r="BH89" i="19"/>
  <c r="BG89" i="19"/>
  <c r="BE89" i="19"/>
  <c r="F89" i="19"/>
  <c r="BK101" i="19" s="1"/>
  <c r="BM101" i="19" s="1"/>
  <c r="D89" i="19"/>
  <c r="BL88" i="19"/>
  <c r="BH88" i="19"/>
  <c r="BG88" i="19"/>
  <c r="BE88" i="19"/>
  <c r="F88" i="19"/>
  <c r="BK100" i="19" s="1"/>
  <c r="BM100" i="19" s="1"/>
  <c r="D88" i="19"/>
  <c r="BB88" i="19" s="1"/>
  <c r="BL87" i="19"/>
  <c r="BH87" i="19"/>
  <c r="BI87" i="19" s="1"/>
  <c r="K87" i="19" s="1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I82" i="19" s="1"/>
  <c r="K82" i="19" s="1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I76" i="19" s="1"/>
  <c r="K76" i="19" s="1"/>
  <c r="BH72" i="19"/>
  <c r="BG72" i="19"/>
  <c r="BE72" i="19"/>
  <c r="AG72" i="19"/>
  <c r="AF72" i="19"/>
  <c r="AE72" i="19"/>
  <c r="AC72" i="19"/>
  <c r="AB72" i="19"/>
  <c r="AA72" i="19"/>
  <c r="K72" i="19"/>
  <c r="BH71" i="19"/>
  <c r="BG71" i="19"/>
  <c r="BE71" i="19"/>
  <c r="AG71" i="19"/>
  <c r="AF71" i="19"/>
  <c r="AE71" i="19"/>
  <c r="AC71" i="19"/>
  <c r="AB71" i="19"/>
  <c r="AA71" i="19"/>
  <c r="K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K63" i="19"/>
  <c r="BH62" i="19"/>
  <c r="BG62" i="19"/>
  <c r="BE62" i="19"/>
  <c r="AG62" i="19"/>
  <c r="AF62" i="19"/>
  <c r="AE62" i="19"/>
  <c r="AC62" i="19"/>
  <c r="AB62" i="19"/>
  <c r="AA62" i="19"/>
  <c r="K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I54" i="19" s="1"/>
  <c r="BE54" i="19"/>
  <c r="AG54" i="19"/>
  <c r="AF54" i="19"/>
  <c r="AE54" i="19"/>
  <c r="AC54" i="19"/>
  <c r="AB54" i="19"/>
  <c r="AA54" i="19"/>
  <c r="K54" i="19"/>
  <c r="BH53" i="19"/>
  <c r="BG53" i="19"/>
  <c r="BE53" i="19"/>
  <c r="AG53" i="19"/>
  <c r="AF53" i="19"/>
  <c r="AE53" i="19"/>
  <c r="AC53" i="19"/>
  <c r="AB53" i="19"/>
  <c r="AA53" i="19"/>
  <c r="K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K45" i="19"/>
  <c r="BH44" i="19"/>
  <c r="BG44" i="19"/>
  <c r="BE44" i="19"/>
  <c r="AG44" i="19"/>
  <c r="AF44" i="19"/>
  <c r="AE44" i="19"/>
  <c r="AC44" i="19"/>
  <c r="AB44" i="19"/>
  <c r="AA44" i="19"/>
  <c r="K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26" i="19" l="1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M118" i="19" s="1"/>
  <c r="BN118" i="19" s="1"/>
  <c r="BD99" i="19"/>
  <c r="BO106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BI72" i="19"/>
  <c r="BI63" i="19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BN108" i="19"/>
  <c r="BO108" i="19" s="1"/>
  <c r="AO16" i="19"/>
  <c r="AP34" i="19"/>
  <c r="AR34" i="19" s="1"/>
  <c r="AM40" i="19"/>
  <c r="BN98" i="19"/>
  <c r="BO98" i="19" s="1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BN101" i="19"/>
  <c r="BO101" i="19" s="1"/>
  <c r="AP49" i="19"/>
  <c r="AR49" i="19" s="1"/>
  <c r="AR50" i="19"/>
  <c r="BI53" i="19"/>
  <c r="AR58" i="19"/>
  <c r="AP42" i="19"/>
  <c r="AR42" i="19" s="1"/>
  <c r="AO52" i="19"/>
  <c r="AM52" i="19" s="1"/>
  <c r="BN100" i="19"/>
  <c r="BO100" i="19" s="1"/>
  <c r="BN114" i="19"/>
  <c r="BO114" i="19" s="1"/>
  <c r="AM58" i="19"/>
  <c r="AP61" i="19"/>
  <c r="BI79" i="19"/>
  <c r="K79" i="19" s="1"/>
  <c r="BO113" i="19"/>
  <c r="BM102" i="19"/>
  <c r="BI81" i="19"/>
  <c r="K81" i="19" s="1"/>
  <c r="BM95" i="19"/>
  <c r="BI95" i="19"/>
  <c r="K95" i="19" s="1"/>
  <c r="T16" i="19" s="1"/>
  <c r="BM96" i="19"/>
  <c r="BI83" i="19"/>
  <c r="K83" i="19" s="1"/>
  <c r="BM99" i="19"/>
  <c r="BI88" i="19"/>
  <c r="K88" i="19" s="1"/>
  <c r="T15" i="19" s="1"/>
  <c r="BK97" i="19"/>
  <c r="BM97" i="19" s="1"/>
  <c r="BB89" i="19"/>
  <c r="BO107" i="19"/>
  <c r="BI103" i="19"/>
  <c r="K103" i="19" s="1"/>
  <c r="T18" i="19" s="1"/>
  <c r="BB87" i="19"/>
  <c r="BB94" i="19"/>
  <c r="BB99" i="19"/>
  <c r="BK109" i="19"/>
  <c r="BM109" i="19" s="1"/>
  <c r="BB95" i="19"/>
  <c r="BK119" i="19"/>
  <c r="BM119" i="19" s="1"/>
  <c r="BD88" i="19"/>
  <c r="BO118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BN119" i="19"/>
  <c r="BO119" i="19" s="1"/>
  <c r="BO120" i="19" s="1"/>
  <c r="O103" i="19" s="1"/>
  <c r="U18" i="19" s="1"/>
  <c r="V18" i="19" s="1"/>
  <c r="BN96" i="19"/>
  <c r="BO96" i="19" s="1"/>
  <c r="AL60" i="19"/>
  <c r="AJ70" i="19"/>
  <c r="BO97" i="19"/>
  <c r="BN97" i="19"/>
  <c r="AL61" i="19"/>
  <c r="AJ61" i="19" s="1"/>
  <c r="BN95" i="19"/>
  <c r="BO95" i="19"/>
  <c r="BO115" i="19"/>
  <c r="O99" i="19" s="1"/>
  <c r="U17" i="19" s="1"/>
  <c r="V17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BN99" i="19"/>
  <c r="BO99" i="19" s="1"/>
  <c r="AL58" i="19"/>
  <c r="AK51" i="19"/>
  <c r="AK24" i="19"/>
  <c r="AJ24" i="19" s="1"/>
  <c r="AK43" i="19"/>
  <c r="BN109" i="19"/>
  <c r="BO109" i="19" s="1"/>
  <c r="BO110" i="19" s="1"/>
  <c r="O94" i="19" s="1"/>
  <c r="U16" i="19" s="1"/>
  <c r="V16" i="19" s="1"/>
  <c r="AK69" i="19"/>
  <c r="BN102" i="19"/>
  <c r="BO102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BO103" i="19"/>
  <c r="O87" i="19" s="1"/>
  <c r="U15" i="19" s="1"/>
  <c r="V15" i="19" s="1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V20" i="19" s="1"/>
  <c r="BR21" i="6" s="1"/>
  <c r="BL119" i="18" l="1"/>
  <c r="BL118" i="18"/>
  <c r="BK118" i="18"/>
  <c r="BM118" i="18" s="1"/>
  <c r="BN118" i="18" s="1"/>
  <c r="BL114" i="18"/>
  <c r="BL113" i="18"/>
  <c r="BL109" i="18"/>
  <c r="BL108" i="18"/>
  <c r="BL107" i="18"/>
  <c r="BL106" i="18"/>
  <c r="BH103" i="18"/>
  <c r="BG103" i="18"/>
  <c r="BE103" i="18"/>
  <c r="F103" i="18"/>
  <c r="BD103" i="18" s="1"/>
  <c r="D103" i="18"/>
  <c r="BB103" i="18" s="1"/>
  <c r="BL102" i="18"/>
  <c r="BK102" i="18"/>
  <c r="BL101" i="18"/>
  <c r="BL100" i="18"/>
  <c r="BL99" i="18"/>
  <c r="BH99" i="18"/>
  <c r="BG99" i="18"/>
  <c r="BE99" i="18"/>
  <c r="BD99" i="18"/>
  <c r="F99" i="18"/>
  <c r="BK114" i="18" s="1"/>
  <c r="BM114" i="18" s="1"/>
  <c r="BL98" i="18"/>
  <c r="BL97" i="18"/>
  <c r="BL96" i="18"/>
  <c r="BL95" i="18"/>
  <c r="BH95" i="18"/>
  <c r="BG95" i="18"/>
  <c r="BE95" i="18"/>
  <c r="P95" i="18"/>
  <c r="F95" i="18"/>
  <c r="BD95" i="18" s="1"/>
  <c r="D95" i="18"/>
  <c r="BK107" i="18" s="1"/>
  <c r="BM107" i="18" s="1"/>
  <c r="BN107" i="18" s="1"/>
  <c r="BH94" i="18"/>
  <c r="BG94" i="18"/>
  <c r="BI94" i="18" s="1"/>
  <c r="K94" i="18" s="1"/>
  <c r="BE94" i="18"/>
  <c r="BB94" i="18"/>
  <c r="F94" i="18"/>
  <c r="BK108" i="18" s="1"/>
  <c r="BM108" i="18" s="1"/>
  <c r="D94" i="18"/>
  <c r="S94" i="18" s="1"/>
  <c r="D99" i="18" s="1"/>
  <c r="BK113" i="18" s="1"/>
  <c r="BM113" i="18" s="1"/>
  <c r="BN113" i="18" s="1"/>
  <c r="BL91" i="18"/>
  <c r="BL90" i="18"/>
  <c r="BH90" i="18"/>
  <c r="BG90" i="18"/>
  <c r="BE90" i="18"/>
  <c r="BB90" i="18"/>
  <c r="F90" i="18"/>
  <c r="BD90" i="18" s="1"/>
  <c r="D90" i="18"/>
  <c r="BK98" i="18" s="1"/>
  <c r="BM98" i="18" s="1"/>
  <c r="BL89" i="18"/>
  <c r="BH89" i="18"/>
  <c r="BG89" i="18"/>
  <c r="BE89" i="18"/>
  <c r="BI89" i="18" s="1"/>
  <c r="K89" i="18" s="1"/>
  <c r="BD89" i="18"/>
  <c r="F89" i="18"/>
  <c r="BK101" i="18" s="1"/>
  <c r="D89" i="18"/>
  <c r="BL88" i="18"/>
  <c r="BH88" i="18"/>
  <c r="BG88" i="18"/>
  <c r="BE88" i="18"/>
  <c r="BB88" i="18"/>
  <c r="F88" i="18"/>
  <c r="BK100" i="18" s="1"/>
  <c r="BM100" i="18" s="1"/>
  <c r="D88" i="18"/>
  <c r="BK96" i="18" s="1"/>
  <c r="BL87" i="18"/>
  <c r="BI87" i="18"/>
  <c r="K87" i="18" s="1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K72" i="18"/>
  <c r="BH71" i="18"/>
  <c r="BG71" i="18"/>
  <c r="BE71" i="18"/>
  <c r="BI71" i="18" s="1"/>
  <c r="AG71" i="18"/>
  <c r="AF71" i="18"/>
  <c r="AE71" i="18"/>
  <c r="AC71" i="18"/>
  <c r="AQ70" i="18" s="1"/>
  <c r="AB71" i="18"/>
  <c r="AA71" i="18"/>
  <c r="K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K63" i="18"/>
  <c r="BH62" i="18"/>
  <c r="BG62" i="18"/>
  <c r="BE62" i="18"/>
  <c r="BI62" i="18" s="1"/>
  <c r="AG62" i="18"/>
  <c r="AF62" i="18"/>
  <c r="AE62" i="18"/>
  <c r="AC62" i="18"/>
  <c r="AB62" i="18"/>
  <c r="AA62" i="18"/>
  <c r="K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K54" i="18"/>
  <c r="BH53" i="18"/>
  <c r="BG53" i="18"/>
  <c r="BE53" i="18"/>
  <c r="AG53" i="18"/>
  <c r="AF53" i="18"/>
  <c r="AE53" i="18"/>
  <c r="AC53" i="18"/>
  <c r="AB53" i="18"/>
  <c r="AA53" i="18"/>
  <c r="K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BI45" i="18" s="1"/>
  <c r="AG45" i="18"/>
  <c r="AF45" i="18"/>
  <c r="AE45" i="18"/>
  <c r="AC45" i="18"/>
  <c r="AB45" i="18"/>
  <c r="AA45" i="18"/>
  <c r="K45" i="18"/>
  <c r="BH44" i="18"/>
  <c r="BG44" i="18"/>
  <c r="BE44" i="18"/>
  <c r="AG44" i="18"/>
  <c r="AF44" i="18"/>
  <c r="AE44" i="18"/>
  <c r="AC44" i="18"/>
  <c r="AB44" i="18"/>
  <c r="AA44" i="18"/>
  <c r="K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L119" i="17"/>
  <c r="BL118" i="17"/>
  <c r="BL114" i="17"/>
  <c r="BL113" i="17"/>
  <c r="BL109" i="17"/>
  <c r="BK109" i="17"/>
  <c r="BM109" i="17" s="1"/>
  <c r="BL108" i="17"/>
  <c r="BL107" i="17"/>
  <c r="BL106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L102" i="17"/>
  <c r="BL101" i="17"/>
  <c r="BL100" i="17"/>
  <c r="BL99" i="17"/>
  <c r="BH99" i="17"/>
  <c r="BG99" i="17"/>
  <c r="BE99" i="17"/>
  <c r="BL98" i="17"/>
  <c r="BL97" i="17"/>
  <c r="BL96" i="17"/>
  <c r="BL95" i="17"/>
  <c r="BH95" i="17"/>
  <c r="BG95" i="17"/>
  <c r="BE95" i="17"/>
  <c r="BI95" i="17" s="1"/>
  <c r="K95" i="17" s="1"/>
  <c r="F95" i="17"/>
  <c r="BD95" i="17" s="1"/>
  <c r="D95" i="17"/>
  <c r="BK107" i="17" s="1"/>
  <c r="BM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M98" i="17" s="1"/>
  <c r="BL89" i="17"/>
  <c r="BH89" i="17"/>
  <c r="BG89" i="17"/>
  <c r="BE89" i="17"/>
  <c r="BI89" i="17" s="1"/>
  <c r="K89" i="17" s="1"/>
  <c r="F89" i="17"/>
  <c r="BD89" i="17" s="1"/>
  <c r="D89" i="17"/>
  <c r="BK97" i="17" s="1"/>
  <c r="BM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BI87" i="17" s="1"/>
  <c r="K87" i="17" s="1"/>
  <c r="F87" i="17"/>
  <c r="BK99" i="17" s="1"/>
  <c r="BM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I82" i="17" s="1"/>
  <c r="K82" i="17" s="1"/>
  <c r="BL81" i="17"/>
  <c r="BH81" i="17"/>
  <c r="BG81" i="17"/>
  <c r="BE81" i="17"/>
  <c r="BI81" i="17" s="1"/>
  <c r="K81" i="17" s="1"/>
  <c r="BL80" i="17"/>
  <c r="BH80" i="17"/>
  <c r="BG80" i="17"/>
  <c r="BE80" i="17"/>
  <c r="BL79" i="17"/>
  <c r="BH79" i="17"/>
  <c r="BG79" i="17"/>
  <c r="BE79" i="17"/>
  <c r="BI79" i="17" s="1"/>
  <c r="K79" i="17" s="1"/>
  <c r="BL78" i="17"/>
  <c r="BH78" i="17"/>
  <c r="BG78" i="17"/>
  <c r="BE78" i="17"/>
  <c r="BL77" i="17"/>
  <c r="BH77" i="17"/>
  <c r="BG77" i="17"/>
  <c r="BE77" i="17"/>
  <c r="BI77" i="17" s="1"/>
  <c r="K77" i="17" s="1"/>
  <c r="BL76" i="17"/>
  <c r="BH76" i="17"/>
  <c r="BG76" i="17"/>
  <c r="BE76" i="17"/>
  <c r="BI76" i="17" s="1"/>
  <c r="K76" i="17" s="1"/>
  <c r="BH72" i="17"/>
  <c r="BG72" i="17"/>
  <c r="BE72" i="17"/>
  <c r="BI72" i="17" s="1"/>
  <c r="AG72" i="17"/>
  <c r="AF72" i="17"/>
  <c r="AE72" i="17"/>
  <c r="AC72" i="17"/>
  <c r="AB72" i="17"/>
  <c r="AA72" i="17"/>
  <c r="K72" i="17"/>
  <c r="BI71" i="17"/>
  <c r="BH71" i="17"/>
  <c r="BG71" i="17"/>
  <c r="BE71" i="17"/>
  <c r="AG71" i="17"/>
  <c r="AF71" i="17"/>
  <c r="AE71" i="17"/>
  <c r="AC71" i="17"/>
  <c r="AB71" i="17"/>
  <c r="AA71" i="17"/>
  <c r="K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BG63" i="17"/>
  <c r="BE63" i="17"/>
  <c r="AG63" i="17"/>
  <c r="AF63" i="17"/>
  <c r="AE63" i="17"/>
  <c r="AC63" i="17"/>
  <c r="AB63" i="17"/>
  <c r="AA63" i="17"/>
  <c r="K63" i="17"/>
  <c r="BH62" i="17"/>
  <c r="BG62" i="17"/>
  <c r="BE62" i="17"/>
  <c r="AG62" i="17"/>
  <c r="AF62" i="17"/>
  <c r="AE62" i="17"/>
  <c r="AC62" i="17"/>
  <c r="AB62" i="17"/>
  <c r="AA62" i="17"/>
  <c r="K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K54" i="17"/>
  <c r="BH53" i="17"/>
  <c r="BG53" i="17"/>
  <c r="BE53" i="17"/>
  <c r="AG53" i="17"/>
  <c r="AF53" i="17"/>
  <c r="AE53" i="17"/>
  <c r="AC53" i="17"/>
  <c r="AB53" i="17"/>
  <c r="AA53" i="17"/>
  <c r="K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K45" i="17"/>
  <c r="BH44" i="17"/>
  <c r="BG44" i="17"/>
  <c r="BE44" i="17"/>
  <c r="AG44" i="17"/>
  <c r="AF44" i="17"/>
  <c r="AE44" i="17"/>
  <c r="AC44" i="17"/>
  <c r="AB44" i="17"/>
  <c r="AA44" i="17"/>
  <c r="K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27" i="17" l="1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BM106" i="18" s="1"/>
  <c r="AQ59" i="18"/>
  <c r="AP58" i="18"/>
  <c r="AQ60" i="18"/>
  <c r="BI63" i="18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BN108" i="18"/>
  <c r="BO108" i="18" s="1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AP42" i="18"/>
  <c r="BI36" i="18"/>
  <c r="K36" i="18" s="1"/>
  <c r="BN100" i="18"/>
  <c r="BO100" i="18" s="1"/>
  <c r="BN98" i="18"/>
  <c r="BO98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BN114" i="18"/>
  <c r="BO114" i="18" s="1"/>
  <c r="AP61" i="18"/>
  <c r="AR61" i="18" s="1"/>
  <c r="AP60" i="18"/>
  <c r="AR69" i="18"/>
  <c r="BI81" i="18"/>
  <c r="K81" i="18" s="1"/>
  <c r="BM95" i="18"/>
  <c r="BO113" i="18"/>
  <c r="BM102" i="18"/>
  <c r="BO118" i="18"/>
  <c r="BI83" i="18"/>
  <c r="K83" i="18" s="1"/>
  <c r="BM99" i="18"/>
  <c r="BI88" i="18"/>
  <c r="K88" i="18" s="1"/>
  <c r="BK97" i="18"/>
  <c r="BM97" i="18" s="1"/>
  <c r="BB89" i="18"/>
  <c r="BI95" i="18"/>
  <c r="K95" i="18" s="1"/>
  <c r="T16" i="18" s="1"/>
  <c r="BM96" i="18"/>
  <c r="BI72" i="18"/>
  <c r="BI77" i="18"/>
  <c r="K77" i="18" s="1"/>
  <c r="BM101" i="18"/>
  <c r="BI90" i="18"/>
  <c r="K90" i="18" s="1"/>
  <c r="BO107" i="18"/>
  <c r="BI103" i="18"/>
  <c r="K103" i="18" s="1"/>
  <c r="T18" i="18" s="1"/>
  <c r="BB87" i="18"/>
  <c r="BB99" i="18"/>
  <c r="BK109" i="18"/>
  <c r="BM109" i="18" s="1"/>
  <c r="AM67" i="18"/>
  <c r="BB95" i="18"/>
  <c r="BK119" i="18"/>
  <c r="BM119" i="18" s="1"/>
  <c r="BD88" i="18"/>
  <c r="BI88" i="17"/>
  <c r="K88" i="17" s="1"/>
  <c r="T15" i="17" s="1"/>
  <c r="BI90" i="17"/>
  <c r="K90" i="17" s="1"/>
  <c r="BK113" i="17"/>
  <c r="BM113" i="17" s="1"/>
  <c r="BB99" i="17"/>
  <c r="BK101" i="17"/>
  <c r="BM101" i="17" s="1"/>
  <c r="BN101" i="17" s="1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AO51" i="17"/>
  <c r="AO41" i="17"/>
  <c r="AP43" i="17"/>
  <c r="BI45" i="17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BN97" i="17"/>
  <c r="BO97" i="17" s="1"/>
  <c r="BN109" i="17"/>
  <c r="BO109" i="17" s="1"/>
  <c r="AP7" i="17"/>
  <c r="AR7" i="17" s="1"/>
  <c r="AO7" i="17"/>
  <c r="AM7" i="17" s="1"/>
  <c r="AO16" i="17"/>
  <c r="AR25" i="17"/>
  <c r="BI25" i="17"/>
  <c r="K25" i="17" s="1"/>
  <c r="AQ24" i="17"/>
  <c r="BO98" i="17"/>
  <c r="BN98" i="17"/>
  <c r="AR33" i="17"/>
  <c r="AM50" i="17"/>
  <c r="BK95" i="17"/>
  <c r="BM95" i="17" s="1"/>
  <c r="BB87" i="17"/>
  <c r="AP40" i="17"/>
  <c r="AR40" i="17" s="1"/>
  <c r="AM51" i="17"/>
  <c r="AQ59" i="17"/>
  <c r="AR59" i="17" s="1"/>
  <c r="AR68" i="17"/>
  <c r="BN99" i="17"/>
  <c r="BO99" i="17" s="1"/>
  <c r="AM43" i="17"/>
  <c r="BO107" i="17"/>
  <c r="BN107" i="17"/>
  <c r="BI33" i="17"/>
  <c r="K33" i="17" s="1"/>
  <c r="AP34" i="17"/>
  <c r="BI44" i="17"/>
  <c r="AM49" i="17"/>
  <c r="AQ51" i="17"/>
  <c r="AR51" i="17" s="1"/>
  <c r="BN113" i="17"/>
  <c r="BO113" i="17" s="1"/>
  <c r="AO61" i="17"/>
  <c r="BI61" i="17"/>
  <c r="K61" i="17" s="1"/>
  <c r="AP70" i="17"/>
  <c r="BI78" i="17"/>
  <c r="K78" i="17" s="1"/>
  <c r="BK100" i="17"/>
  <c r="BM100" i="17" s="1"/>
  <c r="BD88" i="17"/>
  <c r="BD90" i="17"/>
  <c r="BK102" i="17"/>
  <c r="BM102" i="17" s="1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AQ69" i="17"/>
  <c r="AR69" i="17" s="1"/>
  <c r="BK108" i="17"/>
  <c r="BM108" i="17" s="1"/>
  <c r="BD94" i="17"/>
  <c r="BD87" i="17"/>
  <c r="P95" i="17"/>
  <c r="F99" i="17" s="1"/>
  <c r="BK96" i="17"/>
  <c r="BM96" i="17" s="1"/>
  <c r="BK106" i="17"/>
  <c r="BM106" i="17" s="1"/>
  <c r="BK118" i="17"/>
  <c r="BM118" i="17" s="1"/>
  <c r="BB90" i="17"/>
  <c r="BB95" i="17"/>
  <c r="BK119" i="17"/>
  <c r="BM119" i="17" s="1"/>
  <c r="BN106" i="18" l="1"/>
  <c r="BO106" i="18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BN97" i="18"/>
  <c r="BO97" i="18" s="1"/>
  <c r="AL60" i="18"/>
  <c r="AJ60" i="18" s="1"/>
  <c r="BO115" i="18"/>
  <c r="O99" i="18" s="1"/>
  <c r="U17" i="18" s="1"/>
  <c r="V17" i="18" s="1"/>
  <c r="AK43" i="18"/>
  <c r="BN96" i="18"/>
  <c r="BO96" i="18" s="1"/>
  <c r="T15" i="18"/>
  <c r="AK58" i="18"/>
  <c r="AJ58" i="18" s="1"/>
  <c r="BN95" i="18"/>
  <c r="BO95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BO119" i="18"/>
  <c r="BN119" i="18"/>
  <c r="AL61" i="18"/>
  <c r="BN99" i="18"/>
  <c r="BO99" i="18" s="1"/>
  <c r="BO120" i="18"/>
  <c r="O103" i="18" s="1"/>
  <c r="U18" i="18" s="1"/>
  <c r="V18" i="18" s="1"/>
  <c r="AK61" i="18"/>
  <c r="AM43" i="18"/>
  <c r="AK32" i="18"/>
  <c r="AL31" i="18"/>
  <c r="AL16" i="18"/>
  <c r="AJ16" i="18" s="1"/>
  <c r="AI16" i="18" s="1"/>
  <c r="AL25" i="18"/>
  <c r="AK22" i="18"/>
  <c r="AK25" i="18"/>
  <c r="AM42" i="18"/>
  <c r="BN109" i="18"/>
  <c r="BO109" i="18" s="1"/>
  <c r="BN101" i="18"/>
  <c r="BO101" i="18" s="1"/>
  <c r="AK59" i="18"/>
  <c r="AJ59" i="18" s="1"/>
  <c r="BN102" i="18"/>
  <c r="BO102" i="18" s="1"/>
  <c r="AM51" i="18"/>
  <c r="AK51" i="18"/>
  <c r="AK50" i="18"/>
  <c r="AL51" i="18"/>
  <c r="AL32" i="18"/>
  <c r="AL23" i="18"/>
  <c r="BD99" i="17"/>
  <c r="BK114" i="17"/>
  <c r="BM114" i="17" s="1"/>
  <c r="BN114" i="17" s="1"/>
  <c r="BO114" i="17" s="1"/>
  <c r="BO115" i="17"/>
  <c r="O99" i="17" s="1"/>
  <c r="U17" i="17" s="1"/>
  <c r="BO101" i="17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BN106" i="17"/>
  <c r="BO106" i="17" s="1"/>
  <c r="AM61" i="17"/>
  <c r="AL61" i="17"/>
  <c r="AM58" i="17"/>
  <c r="AK41" i="17"/>
  <c r="AJ41" i="17" s="1"/>
  <c r="AK31" i="17"/>
  <c r="BN96" i="17"/>
  <c r="BO96" i="17" s="1"/>
  <c r="BN108" i="17"/>
  <c r="BO108" i="17" s="1"/>
  <c r="V17" i="17"/>
  <c r="AL43" i="17"/>
  <c r="AK43" i="17"/>
  <c r="AL42" i="17"/>
  <c r="AK22" i="17"/>
  <c r="AM16" i="17"/>
  <c r="AK16" i="17"/>
  <c r="AM14" i="17"/>
  <c r="AK14" i="17"/>
  <c r="AM60" i="17"/>
  <c r="AM25" i="17"/>
  <c r="AL25" i="17"/>
  <c r="BN119" i="17"/>
  <c r="BO119" i="17" s="1"/>
  <c r="AK69" i="17"/>
  <c r="AK61" i="17"/>
  <c r="AL40" i="17"/>
  <c r="BN100" i="17"/>
  <c r="BO100" i="17" s="1"/>
  <c r="AK67" i="17"/>
  <c r="AK40" i="17"/>
  <c r="AK24" i="17"/>
  <c r="AJ24" i="17" s="1"/>
  <c r="AJ13" i="17"/>
  <c r="AK34" i="17"/>
  <c r="AJ34" i="17" s="1"/>
  <c r="AL15" i="17"/>
  <c r="AJ15" i="17" s="1"/>
  <c r="AL6" i="17"/>
  <c r="BN118" i="17"/>
  <c r="BO118" i="17" s="1"/>
  <c r="BO120" i="17" s="1"/>
  <c r="O103" i="17" s="1"/>
  <c r="U18" i="17" s="1"/>
  <c r="V18" i="17" s="1"/>
  <c r="AL69" i="17"/>
  <c r="BN102" i="17"/>
  <c r="BO102" i="17" s="1"/>
  <c r="AM59" i="17"/>
  <c r="BN95" i="17"/>
  <c r="BO95" i="17" s="1"/>
  <c r="AK42" i="17"/>
  <c r="AL22" i="17"/>
  <c r="AL7" i="17"/>
  <c r="AL16" i="17"/>
  <c r="AL14" i="17"/>
  <c r="AK7" i="17"/>
  <c r="AM15" i="17"/>
  <c r="BO110" i="18" l="1"/>
  <c r="O94" i="18" s="1"/>
  <c r="U16" i="18" s="1"/>
  <c r="V16" i="18" s="1"/>
  <c r="AK70" i="18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BO103" i="18"/>
  <c r="O87" i="18" s="1"/>
  <c r="U15" i="18" s="1"/>
  <c r="V15" i="18" s="1"/>
  <c r="AJ31" i="18"/>
  <c r="AJ32" i="18"/>
  <c r="AJ34" i="18"/>
  <c r="AI14" i="18"/>
  <c r="AI15" i="18"/>
  <c r="AJ33" i="18"/>
  <c r="AJ23" i="18"/>
  <c r="AJ61" i="18"/>
  <c r="AI61" i="18" s="1"/>
  <c r="AI13" i="18"/>
  <c r="AI4" i="18"/>
  <c r="BO103" i="17"/>
  <c r="O87" i="17" s="1"/>
  <c r="U15" i="17" s="1"/>
  <c r="V15" i="17" s="1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BO110" i="17"/>
  <c r="O94" i="17" s="1"/>
  <c r="U16" i="17" s="1"/>
  <c r="V16" i="17" s="1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V20" i="18" s="1"/>
  <c r="BR7" i="6" s="1"/>
  <c r="BO92" i="17"/>
  <c r="O76" i="17" s="1"/>
  <c r="U14" i="17" s="1"/>
  <c r="V14" i="17" s="1"/>
  <c r="V20" i="17" s="1"/>
  <c r="BR15" i="6" s="1"/>
  <c r="BL119" i="16" l="1"/>
  <c r="BL118" i="16"/>
  <c r="BL114" i="16"/>
  <c r="BL113" i="16"/>
  <c r="BL109" i="16"/>
  <c r="BL108" i="16"/>
  <c r="BL107" i="16"/>
  <c r="BL106" i="16"/>
  <c r="BH103" i="16"/>
  <c r="BG103" i="16"/>
  <c r="BE103" i="16"/>
  <c r="F103" i="16"/>
  <c r="BD103" i="16" s="1"/>
  <c r="D103" i="16"/>
  <c r="BB103" i="16" s="1"/>
  <c r="BL102" i="16"/>
  <c r="BL101" i="16"/>
  <c r="BL100" i="16"/>
  <c r="BL99" i="16"/>
  <c r="BH99" i="16"/>
  <c r="BG99" i="16"/>
  <c r="BE99" i="16"/>
  <c r="D99" i="16"/>
  <c r="BK113" i="16" s="1"/>
  <c r="BM113" i="16" s="1"/>
  <c r="BL98" i="16"/>
  <c r="BL97" i="16"/>
  <c r="BL96" i="16"/>
  <c r="BL95" i="16"/>
  <c r="BH95" i="16"/>
  <c r="BG95" i="16"/>
  <c r="BE95" i="16"/>
  <c r="BI95" i="16" s="1"/>
  <c r="K95" i="16" s="1"/>
  <c r="F95" i="16"/>
  <c r="BD95" i="16" s="1"/>
  <c r="D95" i="16"/>
  <c r="BK107" i="16" s="1"/>
  <c r="BM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M98" i="16" s="1"/>
  <c r="BL89" i="16"/>
  <c r="BH89" i="16"/>
  <c r="BG89" i="16"/>
  <c r="BE89" i="16"/>
  <c r="BI89" i="16" s="1"/>
  <c r="K89" i="16" s="1"/>
  <c r="BB89" i="16"/>
  <c r="F89" i="16"/>
  <c r="BD89" i="16" s="1"/>
  <c r="D89" i="16"/>
  <c r="BK97" i="16" s="1"/>
  <c r="BM97" i="16" s="1"/>
  <c r="BL88" i="16"/>
  <c r="BH88" i="16"/>
  <c r="BG88" i="16"/>
  <c r="BE88" i="16"/>
  <c r="F88" i="16"/>
  <c r="D88" i="16"/>
  <c r="BK96" i="16" s="1"/>
  <c r="BM96" i="16" s="1"/>
  <c r="BL87" i="16"/>
  <c r="BH87" i="16"/>
  <c r="BG87" i="16"/>
  <c r="BE87" i="16"/>
  <c r="F87" i="16"/>
  <c r="BK99" i="16" s="1"/>
  <c r="BM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I77" i="16" s="1"/>
  <c r="K77" i="16" s="1"/>
  <c r="BL76" i="16"/>
  <c r="BH76" i="16"/>
  <c r="BG76" i="16"/>
  <c r="BE76" i="16"/>
  <c r="BH72" i="16"/>
  <c r="BG72" i="16"/>
  <c r="BE72" i="16"/>
  <c r="BI72" i="16" s="1"/>
  <c r="AG72" i="16"/>
  <c r="AF72" i="16"/>
  <c r="AE72" i="16"/>
  <c r="AC72" i="16"/>
  <c r="AB72" i="16"/>
  <c r="AA72" i="16"/>
  <c r="K72" i="16"/>
  <c r="BH71" i="16"/>
  <c r="BG71" i="16"/>
  <c r="BI71" i="16" s="1"/>
  <c r="BE71" i="16"/>
  <c r="AG71" i="16"/>
  <c r="AF71" i="16"/>
  <c r="AE71" i="16"/>
  <c r="AC71" i="16"/>
  <c r="AB71" i="16"/>
  <c r="AA71" i="16"/>
  <c r="K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I63" i="16" s="1"/>
  <c r="BE63" i="16"/>
  <c r="AG63" i="16"/>
  <c r="AF63" i="16"/>
  <c r="AE63" i="16"/>
  <c r="AC63" i="16"/>
  <c r="AB63" i="16"/>
  <c r="AA63" i="16"/>
  <c r="K63" i="16"/>
  <c r="BH62" i="16"/>
  <c r="BG62" i="16"/>
  <c r="BE62" i="16"/>
  <c r="AG62" i="16"/>
  <c r="AF62" i="16"/>
  <c r="AE62" i="16"/>
  <c r="AC62" i="16"/>
  <c r="AB62" i="16"/>
  <c r="AA62" i="16"/>
  <c r="K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K54" i="16"/>
  <c r="BH53" i="16"/>
  <c r="BG53" i="16"/>
  <c r="BE53" i="16"/>
  <c r="AG53" i="16"/>
  <c r="AF53" i="16"/>
  <c r="AE53" i="16"/>
  <c r="AC53" i="16"/>
  <c r="AB53" i="16"/>
  <c r="AA53" i="16"/>
  <c r="K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I45" i="16" s="1"/>
  <c r="BG45" i="16"/>
  <c r="BE45" i="16"/>
  <c r="AG45" i="16"/>
  <c r="AF45" i="16"/>
  <c r="AE45" i="16"/>
  <c r="AC45" i="16"/>
  <c r="AB45" i="16"/>
  <c r="AA45" i="16"/>
  <c r="K45" i="16"/>
  <c r="BH44" i="16"/>
  <c r="BG44" i="16"/>
  <c r="BE44" i="16"/>
  <c r="AG44" i="16"/>
  <c r="AF44" i="16"/>
  <c r="AE44" i="16"/>
  <c r="AC44" i="16"/>
  <c r="AB44" i="16"/>
  <c r="AA44" i="16"/>
  <c r="AO43" i="16" s="1"/>
  <c r="K44" i="16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26" i="16" l="1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M109" i="16" s="1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M101" i="16" s="1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BO107" i="16"/>
  <c r="BN107" i="16"/>
  <c r="AP7" i="16"/>
  <c r="AR7" i="16" s="1"/>
  <c r="BI23" i="16"/>
  <c r="K23" i="16" s="1"/>
  <c r="AR41" i="16"/>
  <c r="BI44" i="16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M95" i="16" s="1"/>
  <c r="BB87" i="16"/>
  <c r="AM52" i="16"/>
  <c r="AP58" i="16"/>
  <c r="BK108" i="16"/>
  <c r="BM108" i="16" s="1"/>
  <c r="BD94" i="16"/>
  <c r="BI53" i="16"/>
  <c r="AO60" i="16"/>
  <c r="BN99" i="16"/>
  <c r="BO99" i="16" s="1"/>
  <c r="BN113" i="16"/>
  <c r="BO113" i="16" s="1"/>
  <c r="BN101" i="16"/>
  <c r="BO101" i="16"/>
  <c r="AP51" i="16"/>
  <c r="AR51" i="16" s="1"/>
  <c r="AM59" i="16"/>
  <c r="BO96" i="16"/>
  <c r="BN96" i="16"/>
  <c r="BN97" i="16"/>
  <c r="BO97" i="16" s="1"/>
  <c r="BK100" i="16"/>
  <c r="BM100" i="16" s="1"/>
  <c r="BD88" i="16"/>
  <c r="BN98" i="16"/>
  <c r="BO98" i="16" s="1"/>
  <c r="BI62" i="16"/>
  <c r="AP70" i="16"/>
  <c r="AR70" i="16" s="1"/>
  <c r="BI70" i="16"/>
  <c r="K70" i="16" s="1"/>
  <c r="BI76" i="16"/>
  <c r="K76" i="16" s="1"/>
  <c r="BI80" i="16"/>
  <c r="K80" i="16" s="1"/>
  <c r="BD90" i="16"/>
  <c r="BK102" i="16"/>
  <c r="BM102" i="16" s="1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M114" i="16" s="1"/>
  <c r="BK106" i="16"/>
  <c r="BM106" i="16" s="1"/>
  <c r="BK118" i="16"/>
  <c r="BM118" i="16" s="1"/>
  <c r="BB90" i="16"/>
  <c r="BB95" i="16"/>
  <c r="BK119" i="16"/>
  <c r="BM119" i="16" s="1"/>
  <c r="T15" i="16" l="1"/>
  <c r="BO114" i="16"/>
  <c r="BN114" i="16"/>
  <c r="BD99" i="16"/>
  <c r="BO115" i="16"/>
  <c r="O99" i="16" s="1"/>
  <c r="U17" i="16" s="1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BN119" i="16"/>
  <c r="BO119" i="16" s="1"/>
  <c r="BN95" i="16"/>
  <c r="BO95" i="16" s="1"/>
  <c r="BN109" i="16"/>
  <c r="BO109" i="16" s="1"/>
  <c r="AL61" i="16"/>
  <c r="AJ61" i="16" s="1"/>
  <c r="AK50" i="16"/>
  <c r="AJ50" i="16" s="1"/>
  <c r="BN108" i="16"/>
  <c r="BO108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BN106" i="16"/>
  <c r="BO106" i="16" s="1"/>
  <c r="V17" i="16"/>
  <c r="T14" i="16"/>
  <c r="BN100" i="16"/>
  <c r="BO100" i="16" s="1"/>
  <c r="AL59" i="16"/>
  <c r="AL7" i="16"/>
  <c r="AJ7" i="16" s="1"/>
  <c r="AL4" i="16"/>
  <c r="BN102" i="16"/>
  <c r="BO102" i="16" s="1"/>
  <c r="BN118" i="16"/>
  <c r="BO118" i="16" s="1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BO110" i="16" l="1"/>
  <c r="O94" i="16" s="1"/>
  <c r="U16" i="16" s="1"/>
  <c r="V16" i="16" s="1"/>
  <c r="AJ70" i="16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BO120" i="16"/>
  <c r="O103" i="16" s="1"/>
  <c r="U18" i="16" s="1"/>
  <c r="V18" i="16" s="1"/>
  <c r="AI49" i="16"/>
  <c r="BO103" i="16"/>
  <c r="O87" i="16" s="1"/>
  <c r="U15" i="16" s="1"/>
  <c r="V15" i="16" s="1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O86" i="16"/>
  <c r="BN86" i="16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V20" i="16" s="1"/>
  <c r="BR18" i="6" s="1"/>
  <c r="BL119" i="15" l="1"/>
  <c r="BK119" i="15"/>
  <c r="BM119" i="15" s="1"/>
  <c r="BL118" i="15"/>
  <c r="BL114" i="15"/>
  <c r="BL113" i="15"/>
  <c r="BL109" i="15"/>
  <c r="BL108" i="15"/>
  <c r="BL107" i="15"/>
  <c r="BL106" i="15"/>
  <c r="BH103" i="15"/>
  <c r="BG103" i="15"/>
  <c r="BE103" i="15"/>
  <c r="BB103" i="15"/>
  <c r="F103" i="15"/>
  <c r="BD103" i="15" s="1"/>
  <c r="D103" i="15"/>
  <c r="BK118" i="15" s="1"/>
  <c r="BM118" i="15" s="1"/>
  <c r="BL102" i="15"/>
  <c r="BL101" i="15"/>
  <c r="BL100" i="15"/>
  <c r="BL99" i="15"/>
  <c r="BI99" i="15"/>
  <c r="K99" i="15" s="1"/>
  <c r="T17" i="15" s="1"/>
  <c r="BH99" i="15"/>
  <c r="BG99" i="15"/>
  <c r="BE99" i="15"/>
  <c r="D99" i="15"/>
  <c r="BB99" i="15" s="1"/>
  <c r="BL98" i="15"/>
  <c r="BL97" i="15"/>
  <c r="BL96" i="15"/>
  <c r="BL95" i="15"/>
  <c r="BH95" i="15"/>
  <c r="BG95" i="15"/>
  <c r="BE95" i="15"/>
  <c r="BB95" i="15"/>
  <c r="F95" i="15"/>
  <c r="BD95" i="15" s="1"/>
  <c r="D95" i="15"/>
  <c r="BK107" i="15" s="1"/>
  <c r="BM107" i="15" s="1"/>
  <c r="BH94" i="15"/>
  <c r="BG94" i="15"/>
  <c r="BI94" i="15" s="1"/>
  <c r="K94" i="15" s="1"/>
  <c r="BE94" i="15"/>
  <c r="BD94" i="15"/>
  <c r="F94" i="15"/>
  <c r="BK108" i="15" s="1"/>
  <c r="BM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BI89" i="15" s="1"/>
  <c r="K89" i="15" s="1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M95" i="15" s="1"/>
  <c r="BL86" i="15"/>
  <c r="BL85" i="15"/>
  <c r="BL84" i="15"/>
  <c r="BL83" i="15"/>
  <c r="BH83" i="15"/>
  <c r="BG83" i="15"/>
  <c r="BE83" i="15"/>
  <c r="BI83" i="15" s="1"/>
  <c r="K83" i="15" s="1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I80" i="15" s="1"/>
  <c r="K80" i="15" s="1"/>
  <c r="BL79" i="15"/>
  <c r="BH79" i="15"/>
  <c r="BG79" i="15"/>
  <c r="BE79" i="15"/>
  <c r="BI79" i="15" s="1"/>
  <c r="K79" i="15" s="1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K72" i="15"/>
  <c r="BH71" i="15"/>
  <c r="BG71" i="15"/>
  <c r="BE71" i="15"/>
  <c r="AG71" i="15"/>
  <c r="AF71" i="15"/>
  <c r="AE71" i="15"/>
  <c r="AC71" i="15"/>
  <c r="AB71" i="15"/>
  <c r="AA71" i="15"/>
  <c r="K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I63" i="15"/>
  <c r="BH63" i="15"/>
  <c r="BG63" i="15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K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BI54" i="15" s="1"/>
  <c r="AG54" i="15"/>
  <c r="AF54" i="15"/>
  <c r="AE54" i="15"/>
  <c r="AC54" i="15"/>
  <c r="AB54" i="15"/>
  <c r="AA54" i="15"/>
  <c r="K54" i="15"/>
  <c r="BI53" i="15"/>
  <c r="BH53" i="15"/>
  <c r="BG53" i="15"/>
  <c r="BE53" i="15"/>
  <c r="AG53" i="15"/>
  <c r="AF53" i="15"/>
  <c r="AE53" i="15"/>
  <c r="AC53" i="15"/>
  <c r="AB53" i="15"/>
  <c r="AP52" i="15" s="1"/>
  <c r="AA53" i="15"/>
  <c r="K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BI45" i="15" s="1"/>
  <c r="AG45" i="15"/>
  <c r="AF45" i="15"/>
  <c r="AE45" i="15"/>
  <c r="AC45" i="15"/>
  <c r="AB45" i="15"/>
  <c r="AP42" i="15" s="1"/>
  <c r="AA45" i="15"/>
  <c r="K45" i="15"/>
  <c r="BH44" i="15"/>
  <c r="BG44" i="15"/>
  <c r="BI44" i="15" s="1"/>
  <c r="BE44" i="15"/>
  <c r="AG44" i="15"/>
  <c r="AF44" i="15"/>
  <c r="AE44" i="15"/>
  <c r="AC44" i="15"/>
  <c r="AB44" i="15"/>
  <c r="AA44" i="15"/>
  <c r="K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L119" i="14"/>
  <c r="BL118" i="14"/>
  <c r="BL114" i="14"/>
  <c r="BL113" i="14"/>
  <c r="BL109" i="14"/>
  <c r="BL108" i="14"/>
  <c r="BL107" i="14"/>
  <c r="BL106" i="14"/>
  <c r="BH103" i="14"/>
  <c r="BG103" i="14"/>
  <c r="BE103" i="14"/>
  <c r="BB103" i="14"/>
  <c r="F103" i="14"/>
  <c r="BD103" i="14" s="1"/>
  <c r="D103" i="14"/>
  <c r="BK118" i="14" s="1"/>
  <c r="BL102" i="14"/>
  <c r="BL101" i="14"/>
  <c r="BL100" i="14"/>
  <c r="BL99" i="14"/>
  <c r="BH99" i="14"/>
  <c r="BG99" i="14"/>
  <c r="BE99" i="14"/>
  <c r="D99" i="14"/>
  <c r="BL98" i="14"/>
  <c r="BL97" i="14"/>
  <c r="BL96" i="14"/>
  <c r="BL95" i="14"/>
  <c r="BH95" i="14"/>
  <c r="BG95" i="14"/>
  <c r="BE95" i="14"/>
  <c r="F95" i="14"/>
  <c r="BD95" i="14" s="1"/>
  <c r="D95" i="14"/>
  <c r="P95" i="14" s="1"/>
  <c r="F99" i="14" s="1"/>
  <c r="BK114" i="14" s="1"/>
  <c r="BM114" i="14" s="1"/>
  <c r="BN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M97" i="14" s="1"/>
  <c r="BL88" i="14"/>
  <c r="BH88" i="14"/>
  <c r="BG88" i="14"/>
  <c r="BE88" i="14"/>
  <c r="BI88" i="14" s="1"/>
  <c r="K88" i="14" s="1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K72" i="14"/>
  <c r="BH71" i="14"/>
  <c r="BG71" i="14"/>
  <c r="BI71" i="14" s="1"/>
  <c r="BE71" i="14"/>
  <c r="AG71" i="14"/>
  <c r="AF71" i="14"/>
  <c r="AE71" i="14"/>
  <c r="AC71" i="14"/>
  <c r="AB71" i="14"/>
  <c r="AA71" i="14"/>
  <c r="K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K63" i="14"/>
  <c r="BH62" i="14"/>
  <c r="BG62" i="14"/>
  <c r="BE62" i="14"/>
  <c r="AG62" i="14"/>
  <c r="AF62" i="14"/>
  <c r="AE62" i="14"/>
  <c r="AC62" i="14"/>
  <c r="AB62" i="14"/>
  <c r="AA62" i="14"/>
  <c r="K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K54" i="14"/>
  <c r="BH53" i="14"/>
  <c r="BG53" i="14"/>
  <c r="BE53" i="14"/>
  <c r="AG53" i="14"/>
  <c r="AF53" i="14"/>
  <c r="AE53" i="14"/>
  <c r="AC53" i="14"/>
  <c r="AB53" i="14"/>
  <c r="AA53" i="14"/>
  <c r="AO52" i="14" s="1"/>
  <c r="K53" i="14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I45" i="14" s="1"/>
  <c r="BE45" i="14"/>
  <c r="AG45" i="14"/>
  <c r="AF45" i="14"/>
  <c r="AE45" i="14"/>
  <c r="AC45" i="14"/>
  <c r="AB45" i="14"/>
  <c r="AA45" i="14"/>
  <c r="K45" i="14"/>
  <c r="BH44" i="14"/>
  <c r="BG44" i="14"/>
  <c r="BE44" i="14"/>
  <c r="AG44" i="14"/>
  <c r="AF44" i="14"/>
  <c r="AE44" i="14"/>
  <c r="AC44" i="14"/>
  <c r="AB44" i="14"/>
  <c r="AA44" i="14"/>
  <c r="K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69" i="14" l="1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M106" i="15" s="1"/>
  <c r="BD99" i="15"/>
  <c r="BK113" i="15"/>
  <c r="BM113" i="15" s="1"/>
  <c r="BN113" i="15" s="1"/>
  <c r="BO113" i="15" s="1"/>
  <c r="BB94" i="15"/>
  <c r="P95" i="15"/>
  <c r="F99" i="15" s="1"/>
  <c r="BK114" i="15" s="1"/>
  <c r="BM114" i="15" s="1"/>
  <c r="BN114" i="15" s="1"/>
  <c r="BO114" i="15" s="1"/>
  <c r="BO115" i="15" s="1"/>
  <c r="O99" i="15" s="1"/>
  <c r="U17" i="15" s="1"/>
  <c r="V17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AO69" i="15"/>
  <c r="AP68" i="15"/>
  <c r="AO67" i="15"/>
  <c r="AQ68" i="15"/>
  <c r="AO59" i="15"/>
  <c r="AM60" i="15" s="1"/>
  <c r="AQ58" i="15"/>
  <c r="BI60" i="15"/>
  <c r="K60" i="15" s="1"/>
  <c r="AR59" i="15"/>
  <c r="BI62" i="15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BN95" i="15"/>
  <c r="BO95" i="15" s="1"/>
  <c r="BN118" i="15"/>
  <c r="BO118" i="15" s="1"/>
  <c r="AP23" i="15"/>
  <c r="BI23" i="15"/>
  <c r="K23" i="15" s="1"/>
  <c r="AQ50" i="15"/>
  <c r="AR50" i="15" s="1"/>
  <c r="BM98" i="15"/>
  <c r="BN108" i="15"/>
  <c r="BO108" i="15" s="1"/>
  <c r="AQ33" i="15"/>
  <c r="AR33" i="15" s="1"/>
  <c r="AP49" i="15"/>
  <c r="AR49" i="15" s="1"/>
  <c r="BN119" i="15"/>
  <c r="BO119" i="15" s="1"/>
  <c r="AQ25" i="15"/>
  <c r="AR25" i="15" s="1"/>
  <c r="AO24" i="15"/>
  <c r="AM24" i="15" s="1"/>
  <c r="AO70" i="15"/>
  <c r="AM67" i="15" s="1"/>
  <c r="BM100" i="15"/>
  <c r="BM101" i="15"/>
  <c r="BM96" i="15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M99" i="15" s="1"/>
  <c r="BI90" i="15"/>
  <c r="K90" i="15" s="1"/>
  <c r="T15" i="15" s="1"/>
  <c r="BN106" i="15"/>
  <c r="BO106" i="15" s="1"/>
  <c r="BI41" i="15"/>
  <c r="K41" i="15" s="1"/>
  <c r="BI43" i="15"/>
  <c r="K43" i="15" s="1"/>
  <c r="AQ42" i="15"/>
  <c r="AR42" i="15" s="1"/>
  <c r="AP69" i="15"/>
  <c r="AR69" i="15" s="1"/>
  <c r="BB89" i="15"/>
  <c r="BK97" i="15"/>
  <c r="BM97" i="15" s="1"/>
  <c r="BO107" i="15"/>
  <c r="BN107" i="15"/>
  <c r="BI103" i="15"/>
  <c r="K103" i="15" s="1"/>
  <c r="T18" i="15" s="1"/>
  <c r="BI67" i="15"/>
  <c r="K67" i="15" s="1"/>
  <c r="BI69" i="15"/>
  <c r="K69" i="15" s="1"/>
  <c r="BI72" i="15"/>
  <c r="BI77" i="15"/>
  <c r="K77" i="15" s="1"/>
  <c r="BI81" i="15"/>
  <c r="K81" i="15" s="1"/>
  <c r="BD89" i="15"/>
  <c r="BI95" i="15"/>
  <c r="K95" i="15" s="1"/>
  <c r="T16" i="15" s="1"/>
  <c r="BM102" i="15"/>
  <c r="BB87" i="15"/>
  <c r="BK109" i="15"/>
  <c r="BM109" i="15" s="1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M119" i="14" s="1"/>
  <c r="BN119" i="14" s="1"/>
  <c r="BK109" i="14"/>
  <c r="BM109" i="14" s="1"/>
  <c r="BB95" i="14"/>
  <c r="BB90" i="14"/>
  <c r="BB89" i="14"/>
  <c r="BK99" i="14"/>
  <c r="BB88" i="14"/>
  <c r="BK95" i="14"/>
  <c r="BM95" i="14" s="1"/>
  <c r="BN95" i="14" s="1"/>
  <c r="BO95" i="14" s="1"/>
  <c r="AQ68" i="14"/>
  <c r="AO70" i="14"/>
  <c r="AQ58" i="14"/>
  <c r="AR58" i="14" s="1"/>
  <c r="AK59" i="14" s="1"/>
  <c r="BI62" i="14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M113" i="14" s="1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BN97" i="14"/>
  <c r="BO97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N109" i="14"/>
  <c r="BO109" i="14" s="1"/>
  <c r="BI44" i="14"/>
  <c r="AM59" i="14"/>
  <c r="AR69" i="14"/>
  <c r="BI80" i="14"/>
  <c r="K80" i="14" s="1"/>
  <c r="BI94" i="14"/>
  <c r="K94" i="14" s="1"/>
  <c r="BI99" i="14"/>
  <c r="K99" i="14" s="1"/>
  <c r="T17" i="14" s="1"/>
  <c r="BI53" i="14"/>
  <c r="BI61" i="14"/>
  <c r="K61" i="14" s="1"/>
  <c r="BI78" i="14"/>
  <c r="K78" i="14" s="1"/>
  <c r="BK100" i="14"/>
  <c r="BM100" i="14" s="1"/>
  <c r="BD88" i="14"/>
  <c r="BD89" i="14"/>
  <c r="BK101" i="14"/>
  <c r="BM101" i="14" s="1"/>
  <c r="BD90" i="14"/>
  <c r="BK102" i="14"/>
  <c r="BM102" i="14" s="1"/>
  <c r="BM99" i="14"/>
  <c r="AQ61" i="14"/>
  <c r="AR61" i="14" s="1"/>
  <c r="BI63" i="14"/>
  <c r="AQ67" i="14"/>
  <c r="AR67" i="14" s="1"/>
  <c r="BM96" i="14"/>
  <c r="BM98" i="14"/>
  <c r="BO114" i="14"/>
  <c r="BK107" i="14"/>
  <c r="BM107" i="14" s="1"/>
  <c r="AO61" i="14"/>
  <c r="AM61" i="14" s="1"/>
  <c r="AO67" i="14"/>
  <c r="BI68" i="14"/>
  <c r="K68" i="14" s="1"/>
  <c r="BI79" i="14"/>
  <c r="K79" i="14" s="1"/>
  <c r="BI83" i="14"/>
  <c r="K83" i="14" s="1"/>
  <c r="BK108" i="14"/>
  <c r="BM108" i="14" s="1"/>
  <c r="BD94" i="14"/>
  <c r="BM118" i="14"/>
  <c r="BD99" i="14"/>
  <c r="BK106" i="14"/>
  <c r="BM106" i="14" s="1"/>
  <c r="BO120" i="15" l="1"/>
  <c r="O103" i="15" s="1"/>
  <c r="U18" i="15" s="1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BN102" i="15"/>
  <c r="BO102" i="15" s="1"/>
  <c r="V18" i="15"/>
  <c r="AL34" i="15"/>
  <c r="AL32" i="15"/>
  <c r="AK33" i="15"/>
  <c r="AK32" i="15"/>
  <c r="AL31" i="15"/>
  <c r="AM32" i="15"/>
  <c r="AM31" i="15"/>
  <c r="AK31" i="15"/>
  <c r="AL41" i="15"/>
  <c r="AL42" i="15"/>
  <c r="AJ42" i="15" s="1"/>
  <c r="BN109" i="15"/>
  <c r="BO109" i="15" s="1"/>
  <c r="BO110" i="15" s="1"/>
  <c r="O94" i="15" s="1"/>
  <c r="U16" i="15" s="1"/>
  <c r="V16" i="15" s="1"/>
  <c r="AK51" i="15"/>
  <c r="AK50" i="15"/>
  <c r="AK43" i="15"/>
  <c r="AL43" i="15"/>
  <c r="BN96" i="15"/>
  <c r="BO96" i="15" s="1"/>
  <c r="AL49" i="15"/>
  <c r="BN98" i="15"/>
  <c r="BO98" i="15" s="1"/>
  <c r="AK58" i="15"/>
  <c r="AK59" i="15"/>
  <c r="AK23" i="15"/>
  <c r="AL16" i="15"/>
  <c r="AL14" i="15"/>
  <c r="AM69" i="15"/>
  <c r="AM22" i="15"/>
  <c r="BN97" i="15"/>
  <c r="BO97" i="15" s="1"/>
  <c r="AK49" i="15"/>
  <c r="AK52" i="15"/>
  <c r="BN101" i="15"/>
  <c r="BO101" i="15" s="1"/>
  <c r="AM68" i="15"/>
  <c r="AK41" i="15"/>
  <c r="AL40" i="15"/>
  <c r="AK60" i="15"/>
  <c r="AL60" i="15"/>
  <c r="AK61" i="15"/>
  <c r="AL13" i="15"/>
  <c r="AK15" i="15"/>
  <c r="AL23" i="15"/>
  <c r="BN99" i="15"/>
  <c r="BO99" i="15" s="1"/>
  <c r="BN100" i="15"/>
  <c r="BO100" i="15" s="1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BO119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BO100" i="14"/>
  <c r="BN100" i="14"/>
  <c r="AK58" i="14"/>
  <c r="AK49" i="14"/>
  <c r="T13" i="14"/>
  <c r="V13" i="14" s="1"/>
  <c r="BN96" i="14"/>
  <c r="BO96" i="14" s="1"/>
  <c r="BN99" i="14"/>
  <c r="BO99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BN118" i="14"/>
  <c r="BO118" i="14" s="1"/>
  <c r="BO120" i="14" s="1"/>
  <c r="O103" i="14" s="1"/>
  <c r="U18" i="14" s="1"/>
  <c r="V18" i="14" s="1"/>
  <c r="BN107" i="14"/>
  <c r="BO107" i="14" s="1"/>
  <c r="BO102" i="14"/>
  <c r="BN102" i="14"/>
  <c r="BN113" i="14"/>
  <c r="BO113" i="14" s="1"/>
  <c r="BO115" i="14" s="1"/>
  <c r="O99" i="14" s="1"/>
  <c r="U17" i="14" s="1"/>
  <c r="V17" i="14" s="1"/>
  <c r="AK32" i="14"/>
  <c r="AM16" i="14"/>
  <c r="AK16" i="14"/>
  <c r="AL34" i="14"/>
  <c r="AL32" i="14"/>
  <c r="AK34" i="14"/>
  <c r="AM13" i="14"/>
  <c r="BN106" i="14"/>
  <c r="BO106" i="14" s="1"/>
  <c r="BN108" i="14"/>
  <c r="BO108" i="14" s="1"/>
  <c r="AL70" i="14"/>
  <c r="AL68" i="14"/>
  <c r="AL69" i="14"/>
  <c r="AL67" i="14"/>
  <c r="AK70" i="14"/>
  <c r="AM67" i="14"/>
  <c r="AK68" i="14"/>
  <c r="AK67" i="14"/>
  <c r="AM70" i="14"/>
  <c r="BN98" i="14"/>
  <c r="BO98" i="14" s="1"/>
  <c r="BN101" i="14"/>
  <c r="BO101" i="14" s="1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BO103" i="15"/>
  <c r="O87" i="15" s="1"/>
  <c r="U15" i="15" s="1"/>
  <c r="V15" i="15" s="1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BO103" i="14"/>
  <c r="O87" i="14" s="1"/>
  <c r="U15" i="14" s="1"/>
  <c r="V15" i="14" s="1"/>
  <c r="BO110" i="14"/>
  <c r="O94" i="14" s="1"/>
  <c r="U16" i="14" s="1"/>
  <c r="V16" i="14" s="1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V20" i="15" s="1"/>
  <c r="BR5" i="6" s="1"/>
  <c r="BO92" i="14"/>
  <c r="O76" i="14" s="1"/>
  <c r="U14" i="14" s="1"/>
  <c r="V14" i="14" s="1"/>
  <c r="V20" i="14" s="1"/>
  <c r="BR17" i="6" s="1"/>
  <c r="BL119" i="13" l="1"/>
  <c r="BL118" i="13"/>
  <c r="BK118" i="13"/>
  <c r="BM118" i="13" s="1"/>
  <c r="BN118" i="13" s="1"/>
  <c r="BL114" i="13"/>
  <c r="BL113" i="13"/>
  <c r="BL109" i="13"/>
  <c r="BL108" i="13"/>
  <c r="BM107" i="13"/>
  <c r="BL107" i="13"/>
  <c r="BL106" i="13"/>
  <c r="BH103" i="13"/>
  <c r="BG103" i="13"/>
  <c r="BE103" i="13"/>
  <c r="F103" i="13"/>
  <c r="BD103" i="13" s="1"/>
  <c r="D103" i="13"/>
  <c r="BB103" i="13" s="1"/>
  <c r="BL102" i="13"/>
  <c r="BL101" i="13"/>
  <c r="BL100" i="13"/>
  <c r="BL99" i="13"/>
  <c r="BH99" i="13"/>
  <c r="BG99" i="13"/>
  <c r="BE99" i="13"/>
  <c r="BL98" i="13"/>
  <c r="BL97" i="13"/>
  <c r="BL96" i="13"/>
  <c r="BL95" i="13"/>
  <c r="BM98" i="13" s="1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M113" i="13" s="1"/>
  <c r="BN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BM101" i="13" s="1"/>
  <c r="D89" i="13"/>
  <c r="BL88" i="13"/>
  <c r="BH88" i="13"/>
  <c r="BG88" i="13"/>
  <c r="BE88" i="13"/>
  <c r="F88" i="13"/>
  <c r="D88" i="13"/>
  <c r="BB88" i="13" s="1"/>
  <c r="BL87" i="13"/>
  <c r="BH87" i="13"/>
  <c r="BI87" i="13" s="1"/>
  <c r="K87" i="13" s="1"/>
  <c r="BG87" i="13"/>
  <c r="BE87" i="13"/>
  <c r="BD87" i="13"/>
  <c r="F87" i="13"/>
  <c r="BK99" i="13" s="1"/>
  <c r="BM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I77" i="13" s="1"/>
  <c r="K77" i="13" s="1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K72" i="13"/>
  <c r="BI71" i="13"/>
  <c r="BH71" i="13"/>
  <c r="BG71" i="13"/>
  <c r="BE71" i="13"/>
  <c r="AG71" i="13"/>
  <c r="AF71" i="13"/>
  <c r="AE71" i="13"/>
  <c r="AC71" i="13"/>
  <c r="AB71" i="13"/>
  <c r="AA71" i="13"/>
  <c r="K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K63" i="13"/>
  <c r="BH62" i="13"/>
  <c r="BG62" i="13"/>
  <c r="BE62" i="13"/>
  <c r="BI62" i="13" s="1"/>
  <c r="AG62" i="13"/>
  <c r="AF62" i="13"/>
  <c r="AE62" i="13"/>
  <c r="AC62" i="13"/>
  <c r="AB62" i="13"/>
  <c r="AA62" i="13"/>
  <c r="K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K54" i="13"/>
  <c r="BH53" i="13"/>
  <c r="BG53" i="13"/>
  <c r="BE53" i="13"/>
  <c r="AG53" i="13"/>
  <c r="AF53" i="13"/>
  <c r="AE53" i="13"/>
  <c r="AC53" i="13"/>
  <c r="AQ52" i="13" s="1"/>
  <c r="AB53" i="13"/>
  <c r="AA53" i="13"/>
  <c r="K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K45" i="13"/>
  <c r="BH44" i="13"/>
  <c r="BG44" i="13"/>
  <c r="BE44" i="13"/>
  <c r="AG44" i="13"/>
  <c r="AF44" i="13"/>
  <c r="AE44" i="13"/>
  <c r="AC44" i="13"/>
  <c r="AB44" i="13"/>
  <c r="AA44" i="13"/>
  <c r="K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26" i="13" l="1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T16" i="13" s="1"/>
  <c r="BI88" i="13"/>
  <c r="K88" i="13" s="1"/>
  <c r="BI89" i="13"/>
  <c r="K89" i="13" s="1"/>
  <c r="BK114" i="13"/>
  <c r="BM114" i="13" s="1"/>
  <c r="BN114" i="13" s="1"/>
  <c r="BO114" i="13" s="1"/>
  <c r="BD99" i="13"/>
  <c r="BK119" i="13"/>
  <c r="BM119" i="13" s="1"/>
  <c r="BB94" i="13"/>
  <c r="BK106" i="13"/>
  <c r="BB99" i="13"/>
  <c r="BK109" i="13"/>
  <c r="AP58" i="13"/>
  <c r="AR58" i="13" s="1"/>
  <c r="AP61" i="13"/>
  <c r="BI59" i="13"/>
  <c r="K59" i="13" s="1"/>
  <c r="BI63" i="13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T14" i="13" s="1"/>
  <c r="BI83" i="13"/>
  <c r="K83" i="13" s="1"/>
  <c r="BI79" i="13"/>
  <c r="K79" i="13" s="1"/>
  <c r="AO69" i="13"/>
  <c r="AQ67" i="13"/>
  <c r="AR67" i="13" s="1"/>
  <c r="BI72" i="13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AO51" i="13"/>
  <c r="AM50" i="13" s="1"/>
  <c r="BI54" i="13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BN98" i="13"/>
  <c r="BO98" i="13" s="1"/>
  <c r="AQ42" i="13"/>
  <c r="AR42" i="13" s="1"/>
  <c r="BN101" i="13"/>
  <c r="BO101" i="13" s="1"/>
  <c r="BN107" i="13"/>
  <c r="BO107" i="13" s="1"/>
  <c r="AP34" i="13"/>
  <c r="AR34" i="13" s="1"/>
  <c r="AO34" i="13"/>
  <c r="BI41" i="13"/>
  <c r="K41" i="13" s="1"/>
  <c r="AM42" i="13"/>
  <c r="AO61" i="13"/>
  <c r="BK97" i="13"/>
  <c r="BM97" i="13" s="1"/>
  <c r="BB89" i="13"/>
  <c r="BI40" i="13"/>
  <c r="K40" i="13" s="1"/>
  <c r="AM43" i="13"/>
  <c r="AP51" i="13"/>
  <c r="BN99" i="13"/>
  <c r="BO99" i="13" s="1"/>
  <c r="BK108" i="13"/>
  <c r="BM108" i="13" s="1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M102" i="13" s="1"/>
  <c r="BM96" i="13"/>
  <c r="BM109" i="13"/>
  <c r="BO118" i="13"/>
  <c r="BI67" i="13"/>
  <c r="K67" i="13" s="1"/>
  <c r="AQ68" i="13"/>
  <c r="BM95" i="13"/>
  <c r="BN119" i="13"/>
  <c r="BO119" i="13" s="1"/>
  <c r="BB87" i="13"/>
  <c r="BI103" i="13"/>
  <c r="K103" i="13" s="1"/>
  <c r="T18" i="13" s="1"/>
  <c r="BM106" i="13"/>
  <c r="BI69" i="13"/>
  <c r="K69" i="13" s="1"/>
  <c r="BK100" i="13"/>
  <c r="BM100" i="13" s="1"/>
  <c r="BD88" i="13"/>
  <c r="BI90" i="13"/>
  <c r="K90" i="13" s="1"/>
  <c r="T15" i="13" s="1"/>
  <c r="BO113" i="13"/>
  <c r="BB95" i="13"/>
  <c r="AM61" i="13" l="1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BN95" i="13"/>
  <c r="BO95" i="13" s="1"/>
  <c r="BN109" i="13"/>
  <c r="BO109" i="13" s="1"/>
  <c r="AK49" i="13"/>
  <c r="BO115" i="13"/>
  <c r="O99" i="13" s="1"/>
  <c r="U17" i="13" s="1"/>
  <c r="V17" i="13" s="1"/>
  <c r="BN102" i="13"/>
  <c r="BO102" i="13" s="1"/>
  <c r="AK33" i="13"/>
  <c r="AL33" i="13"/>
  <c r="AK34" i="13"/>
  <c r="AK5" i="13"/>
  <c r="AL58" i="13"/>
  <c r="AL61" i="13"/>
  <c r="AL40" i="13"/>
  <c r="AK40" i="13"/>
  <c r="AK24" i="13"/>
  <c r="AL15" i="13"/>
  <c r="BN106" i="13"/>
  <c r="BO106" i="13"/>
  <c r="BO120" i="13"/>
  <c r="O103" i="13" s="1"/>
  <c r="U18" i="13" s="1"/>
  <c r="BN108" i="13"/>
  <c r="BO108" i="13" s="1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V18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BO100" i="13"/>
  <c r="BN100" i="13"/>
  <c r="BN96" i="13"/>
  <c r="BO96" i="13" s="1"/>
  <c r="BO97" i="13"/>
  <c r="BN97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BO103" i="13"/>
  <c r="O87" i="13" s="1"/>
  <c r="U15" i="13" s="1"/>
  <c r="V15" i="13" s="1"/>
  <c r="AJ5" i="13"/>
  <c r="AJ33" i="13"/>
  <c r="AJ25" i="13"/>
  <c r="AJ42" i="13"/>
  <c r="AJ43" i="13"/>
  <c r="BO110" i="13"/>
  <c r="O94" i="13" s="1"/>
  <c r="U16" i="13" s="1"/>
  <c r="V16" i="13" s="1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/>
  <c r="BN89" i="13"/>
  <c r="BO89" i="13" s="1"/>
  <c r="BO92" i="13" l="1"/>
  <c r="O76" i="13" s="1"/>
  <c r="U14" i="13" s="1"/>
  <c r="V14" i="13" s="1"/>
  <c r="V20" i="13" s="1"/>
  <c r="BR12" i="6" s="1"/>
  <c r="BL119" i="12" l="1"/>
  <c r="BL118" i="12"/>
  <c r="BL114" i="12"/>
  <c r="BL113" i="12"/>
  <c r="BL109" i="12"/>
  <c r="BL108" i="12"/>
  <c r="BL107" i="12"/>
  <c r="BL106" i="12"/>
  <c r="BH103" i="12"/>
  <c r="BG103" i="12"/>
  <c r="BE103" i="12"/>
  <c r="F103" i="12"/>
  <c r="BD103" i="12" s="1"/>
  <c r="D103" i="12"/>
  <c r="BB103" i="12" s="1"/>
  <c r="BL102" i="12"/>
  <c r="BL101" i="12"/>
  <c r="BK101" i="12"/>
  <c r="BM101" i="12" s="1"/>
  <c r="BL100" i="12"/>
  <c r="BL99" i="12"/>
  <c r="BH99" i="12"/>
  <c r="BG99" i="12"/>
  <c r="BE99" i="12"/>
  <c r="BM98" i="12"/>
  <c r="BL98" i="12"/>
  <c r="BL97" i="12"/>
  <c r="BL96" i="12"/>
  <c r="BL95" i="12"/>
  <c r="BH95" i="12"/>
  <c r="BG95" i="12"/>
  <c r="BE95" i="12"/>
  <c r="BI95" i="12" s="1"/>
  <c r="K95" i="12" s="1"/>
  <c r="F95" i="12"/>
  <c r="BD95" i="12" s="1"/>
  <c r="D95" i="12"/>
  <c r="BK107" i="12" s="1"/>
  <c r="BM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I89" i="12" s="1"/>
  <c r="K89" i="12" s="1"/>
  <c r="BG89" i="12"/>
  <c r="BE89" i="12"/>
  <c r="F89" i="12"/>
  <c r="BD89" i="12" s="1"/>
  <c r="D89" i="12"/>
  <c r="BL88" i="12"/>
  <c r="BH88" i="12"/>
  <c r="BG88" i="12"/>
  <c r="BE88" i="12"/>
  <c r="BI88" i="12" s="1"/>
  <c r="K88" i="12" s="1"/>
  <c r="F88" i="12"/>
  <c r="D88" i="12"/>
  <c r="BK96" i="12" s="1"/>
  <c r="BL87" i="12"/>
  <c r="BI87" i="12"/>
  <c r="K87" i="12" s="1"/>
  <c r="BH87" i="12"/>
  <c r="BG87" i="12"/>
  <c r="BE87" i="12"/>
  <c r="F87" i="12"/>
  <c r="BK99" i="12" s="1"/>
  <c r="BM99" i="12" s="1"/>
  <c r="D87" i="12"/>
  <c r="BK95" i="12" s="1"/>
  <c r="BL86" i="12"/>
  <c r="BL85" i="12"/>
  <c r="BL84" i="12"/>
  <c r="BL83" i="12"/>
  <c r="BH83" i="12"/>
  <c r="BG83" i="12"/>
  <c r="BE83" i="12"/>
  <c r="BL82" i="12"/>
  <c r="BI82" i="12"/>
  <c r="K82" i="12" s="1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I79" i="12" s="1"/>
  <c r="K79" i="12" s="1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K72" i="12"/>
  <c r="BH71" i="12"/>
  <c r="BG71" i="12"/>
  <c r="BE71" i="12"/>
  <c r="AG71" i="12"/>
  <c r="AF71" i="12"/>
  <c r="AE71" i="12"/>
  <c r="AC71" i="12"/>
  <c r="AB71" i="12"/>
  <c r="AA71" i="12"/>
  <c r="K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I63" i="12" s="1"/>
  <c r="BG63" i="12"/>
  <c r="BE63" i="12"/>
  <c r="AG63" i="12"/>
  <c r="AF63" i="12"/>
  <c r="AE63" i="12"/>
  <c r="AC63" i="12"/>
  <c r="AB63" i="12"/>
  <c r="AA63" i="12"/>
  <c r="K63" i="12"/>
  <c r="BH62" i="12"/>
  <c r="BG62" i="12"/>
  <c r="BE62" i="12"/>
  <c r="AG62" i="12"/>
  <c r="AF62" i="12"/>
  <c r="AE62" i="12"/>
  <c r="AC62" i="12"/>
  <c r="AB62" i="12"/>
  <c r="AA62" i="12"/>
  <c r="K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K54" i="12"/>
  <c r="BH53" i="12"/>
  <c r="BG53" i="12"/>
  <c r="BE53" i="12"/>
  <c r="BI53" i="12" s="1"/>
  <c r="AG53" i="12"/>
  <c r="AF53" i="12"/>
  <c r="AE53" i="12"/>
  <c r="AC53" i="12"/>
  <c r="AB53" i="12"/>
  <c r="AA53" i="12"/>
  <c r="K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BI45" i="12" s="1"/>
  <c r="AG45" i="12"/>
  <c r="AF45" i="12"/>
  <c r="AE45" i="12"/>
  <c r="AC45" i="12"/>
  <c r="AB45" i="12"/>
  <c r="AA45" i="12"/>
  <c r="K45" i="12"/>
  <c r="BH44" i="12"/>
  <c r="BG44" i="12"/>
  <c r="BE44" i="12"/>
  <c r="AG44" i="12"/>
  <c r="AF44" i="12"/>
  <c r="AE44" i="12"/>
  <c r="AC44" i="12"/>
  <c r="AB44" i="12"/>
  <c r="AA44" i="12"/>
  <c r="K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26" i="12" l="1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T16" i="12"/>
  <c r="BK113" i="12"/>
  <c r="BM113" i="12" s="1"/>
  <c r="BN113" i="12" s="1"/>
  <c r="BB99" i="12"/>
  <c r="BK119" i="12"/>
  <c r="BM119" i="12" s="1"/>
  <c r="BN119" i="12" s="1"/>
  <c r="BO119" i="12" s="1"/>
  <c r="BK118" i="12"/>
  <c r="BM118" i="12" s="1"/>
  <c r="BN118" i="12" s="1"/>
  <c r="BB94" i="12"/>
  <c r="BK106" i="12"/>
  <c r="BM106" i="12" s="1"/>
  <c r="P95" i="12"/>
  <c r="F99" i="12" s="1"/>
  <c r="BK114" i="12" s="1"/>
  <c r="BM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AP58" i="12"/>
  <c r="AQ60" i="12"/>
  <c r="BI59" i="12"/>
  <c r="K59" i="12" s="1"/>
  <c r="BI83" i="12"/>
  <c r="K83" i="12" s="1"/>
  <c r="BI77" i="12"/>
  <c r="K77" i="12" s="1"/>
  <c r="T14" i="12" s="1"/>
  <c r="BI81" i="12"/>
  <c r="K81" i="12" s="1"/>
  <c r="AP69" i="12"/>
  <c r="AP70" i="12"/>
  <c r="AR70" i="12" s="1"/>
  <c r="AQ67" i="12"/>
  <c r="BI72" i="12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BN101" i="12"/>
  <c r="BO101" i="12" s="1"/>
  <c r="AQ7" i="12"/>
  <c r="AP7" i="12"/>
  <c r="AO6" i="12"/>
  <c r="BN107" i="12"/>
  <c r="BO107" i="12" s="1"/>
  <c r="AR5" i="12"/>
  <c r="AO15" i="12"/>
  <c r="BI23" i="12"/>
  <c r="K23" i="12" s="1"/>
  <c r="AR25" i="12"/>
  <c r="AR58" i="12"/>
  <c r="BK97" i="12"/>
  <c r="BM97" i="12" s="1"/>
  <c r="BB89" i="12"/>
  <c r="BN98" i="12"/>
  <c r="BO98" i="12" s="1"/>
  <c r="BN114" i="12"/>
  <c r="BO114" i="12" s="1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N99" i="12"/>
  <c r="BO99" i="12" s="1"/>
  <c r="BK108" i="12"/>
  <c r="BM108" i="12" s="1"/>
  <c r="BD94" i="12"/>
  <c r="AO43" i="12"/>
  <c r="BI43" i="12"/>
  <c r="K43" i="12" s="1"/>
  <c r="AQ52" i="12"/>
  <c r="AR52" i="12" s="1"/>
  <c r="AO61" i="12"/>
  <c r="BD90" i="12"/>
  <c r="BK102" i="12"/>
  <c r="BM102" i="12" s="1"/>
  <c r="BM96" i="12"/>
  <c r="BM109" i="12"/>
  <c r="AO49" i="12"/>
  <c r="BI49" i="12"/>
  <c r="K49" i="12" s="1"/>
  <c r="BI54" i="12"/>
  <c r="AO59" i="12"/>
  <c r="BI62" i="12"/>
  <c r="BM95" i="12"/>
  <c r="BB87" i="12"/>
  <c r="BI103" i="12"/>
  <c r="K103" i="12" s="1"/>
  <c r="T18" i="12" s="1"/>
  <c r="BI69" i="12"/>
  <c r="K69" i="12" s="1"/>
  <c r="BK100" i="12"/>
  <c r="BM100" i="12" s="1"/>
  <c r="BD88" i="12"/>
  <c r="BI90" i="12"/>
  <c r="K90" i="12" s="1"/>
  <c r="T15" i="12" s="1"/>
  <c r="BO113" i="12"/>
  <c r="BB95" i="12"/>
  <c r="BO118" i="12" l="1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BN102" i="12"/>
  <c r="BO102" i="12"/>
  <c r="BN106" i="12"/>
  <c r="BO106" i="12" s="1"/>
  <c r="AK69" i="12"/>
  <c r="AJ69" i="12" s="1"/>
  <c r="AL68" i="12"/>
  <c r="BN109" i="12"/>
  <c r="BO109" i="12" s="1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BN95" i="12"/>
  <c r="BO95" i="12" s="1"/>
  <c r="AL70" i="12"/>
  <c r="BN96" i="12"/>
  <c r="BO96" i="12" s="1"/>
  <c r="AM61" i="12"/>
  <c r="AM60" i="12"/>
  <c r="AM33" i="12"/>
  <c r="AK33" i="12"/>
  <c r="BN97" i="12"/>
  <c r="BO97" i="12" s="1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BO100" i="12"/>
  <c r="BN100" i="12"/>
  <c r="AK68" i="12"/>
  <c r="BN108" i="12"/>
  <c r="BO108" i="12" s="1"/>
  <c r="AJ25" i="12"/>
  <c r="AL51" i="12"/>
  <c r="AK58" i="12"/>
  <c r="AM40" i="12"/>
  <c r="AL43" i="12"/>
  <c r="AJ34" i="12"/>
  <c r="AM42" i="12"/>
  <c r="BO115" i="12"/>
  <c r="O99" i="12" s="1"/>
  <c r="U17" i="12" s="1"/>
  <c r="V17" i="12" s="1"/>
  <c r="AK67" i="12"/>
  <c r="AK70" i="12"/>
  <c r="BO120" i="12"/>
  <c r="O103" i="12" s="1"/>
  <c r="U18" i="12" s="1"/>
  <c r="V18" i="12" s="1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BO110" i="12" l="1"/>
  <c r="O94" i="12" s="1"/>
  <c r="U16" i="12" s="1"/>
  <c r="V16" i="12" s="1"/>
  <c r="BO103" i="12"/>
  <c r="O87" i="12" s="1"/>
  <c r="U15" i="12" s="1"/>
  <c r="V15" i="12" s="1"/>
  <c r="AJ61" i="12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V20" i="12" s="1"/>
  <c r="BR11" i="6" s="1"/>
  <c r="BL119" i="11" l="1"/>
  <c r="BL118" i="11"/>
  <c r="BL114" i="11"/>
  <c r="BL113" i="11"/>
  <c r="BL109" i="11"/>
  <c r="BL108" i="11"/>
  <c r="BL107" i="11"/>
  <c r="BL106" i="11"/>
  <c r="BH103" i="11"/>
  <c r="BG103" i="11"/>
  <c r="BE103" i="11"/>
  <c r="BI103" i="11" s="1"/>
  <c r="K103" i="11"/>
  <c r="T18" i="11" s="1"/>
  <c r="F103" i="11"/>
  <c r="BD103" i="11" s="1"/>
  <c r="D103" i="11"/>
  <c r="BL102" i="11"/>
  <c r="BL101" i="11"/>
  <c r="BK101" i="11"/>
  <c r="BM101" i="11" s="1"/>
  <c r="BL100" i="11"/>
  <c r="BL99" i="11"/>
  <c r="BK99" i="11"/>
  <c r="BM99" i="11" s="1"/>
  <c r="BH99" i="11"/>
  <c r="BG99" i="11"/>
  <c r="BE99" i="11"/>
  <c r="BL98" i="11"/>
  <c r="BL97" i="11"/>
  <c r="BN96" i="11"/>
  <c r="BL96" i="11"/>
  <c r="BL95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M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M96" i="11" s="1"/>
  <c r="BL87" i="11"/>
  <c r="BH87" i="11"/>
  <c r="BG87" i="11"/>
  <c r="BE87" i="11"/>
  <c r="BB87" i="11"/>
  <c r="F87" i="11"/>
  <c r="BD87" i="11" s="1"/>
  <c r="D87" i="11"/>
  <c r="BK95" i="11" s="1"/>
  <c r="BM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K72" i="11"/>
  <c r="BH71" i="11"/>
  <c r="BG71" i="11"/>
  <c r="BE71" i="11"/>
  <c r="AG71" i="11"/>
  <c r="AF71" i="11"/>
  <c r="AE71" i="11"/>
  <c r="AC71" i="11"/>
  <c r="AB71" i="11"/>
  <c r="AA71" i="11"/>
  <c r="K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K63" i="11"/>
  <c r="BH62" i="11"/>
  <c r="BG62" i="11"/>
  <c r="BE62" i="11"/>
  <c r="AG62" i="11"/>
  <c r="AF62" i="11"/>
  <c r="AE62" i="11"/>
  <c r="AC62" i="11"/>
  <c r="AB62" i="11"/>
  <c r="AA62" i="11"/>
  <c r="K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K54" i="11"/>
  <c r="BH53" i="11"/>
  <c r="BG53" i="11"/>
  <c r="BE53" i="11"/>
  <c r="AG53" i="11"/>
  <c r="AF53" i="11"/>
  <c r="AE53" i="11"/>
  <c r="AC53" i="11"/>
  <c r="AB53" i="11"/>
  <c r="AA53" i="11"/>
  <c r="K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K45" i="11"/>
  <c r="BH44" i="11"/>
  <c r="BG44" i="11"/>
  <c r="BE44" i="11"/>
  <c r="AG44" i="11"/>
  <c r="AF44" i="11"/>
  <c r="AE44" i="11"/>
  <c r="AC44" i="11"/>
  <c r="AB44" i="11"/>
  <c r="AA44" i="11"/>
  <c r="K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L119" i="10"/>
  <c r="BL118" i="10"/>
  <c r="BL114" i="10"/>
  <c r="BL113" i="10"/>
  <c r="BL109" i="10"/>
  <c r="BL108" i="10"/>
  <c r="BL107" i="10"/>
  <c r="BL106" i="10"/>
  <c r="BH103" i="10"/>
  <c r="BG103" i="10"/>
  <c r="BE103" i="10"/>
  <c r="BI103" i="10" s="1"/>
  <c r="K103" i="10" s="1"/>
  <c r="T18" i="10" s="1"/>
  <c r="F103" i="10"/>
  <c r="BD103" i="10" s="1"/>
  <c r="D103" i="10"/>
  <c r="BL102" i="10"/>
  <c r="BL101" i="10"/>
  <c r="BK101" i="10"/>
  <c r="BM101" i="10" s="1"/>
  <c r="BL100" i="10"/>
  <c r="BL99" i="10"/>
  <c r="BK99" i="10"/>
  <c r="BM99" i="10" s="1"/>
  <c r="BH99" i="10"/>
  <c r="BG99" i="10"/>
  <c r="BE99" i="10"/>
  <c r="BL98" i="10"/>
  <c r="BL97" i="10"/>
  <c r="BN96" i="10"/>
  <c r="BL96" i="10"/>
  <c r="BL95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M96" i="10" s="1"/>
  <c r="BL87" i="10"/>
  <c r="BH87" i="10"/>
  <c r="BG87" i="10"/>
  <c r="BE87" i="10"/>
  <c r="BB87" i="10"/>
  <c r="F87" i="10"/>
  <c r="BD87" i="10" s="1"/>
  <c r="D87" i="10"/>
  <c r="BK95" i="10" s="1"/>
  <c r="BM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K72" i="10"/>
  <c r="BH71" i="10"/>
  <c r="BG71" i="10"/>
  <c r="BE71" i="10"/>
  <c r="AG71" i="10"/>
  <c r="AF71" i="10"/>
  <c r="AE71" i="10"/>
  <c r="AC71" i="10"/>
  <c r="AB71" i="10"/>
  <c r="AA71" i="10"/>
  <c r="K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K63" i="10"/>
  <c r="BH62" i="10"/>
  <c r="BG62" i="10"/>
  <c r="BE62" i="10"/>
  <c r="AG62" i="10"/>
  <c r="AF62" i="10"/>
  <c r="AE62" i="10"/>
  <c r="AC62" i="10"/>
  <c r="AB62" i="10"/>
  <c r="AA62" i="10"/>
  <c r="K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I54" i="10" s="1"/>
  <c r="BE54" i="10"/>
  <c r="AG54" i="10"/>
  <c r="AF54" i="10"/>
  <c r="AE54" i="10"/>
  <c r="AC54" i="10"/>
  <c r="AB54" i="10"/>
  <c r="AA54" i="10"/>
  <c r="K54" i="10"/>
  <c r="BH53" i="10"/>
  <c r="BG53" i="10"/>
  <c r="BE53" i="10"/>
  <c r="AG53" i="10"/>
  <c r="AF53" i="10"/>
  <c r="AE53" i="10"/>
  <c r="AC53" i="10"/>
  <c r="AB53" i="10"/>
  <c r="AA53" i="10"/>
  <c r="K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K45" i="10"/>
  <c r="BH44" i="10"/>
  <c r="BG44" i="10"/>
  <c r="BE44" i="10"/>
  <c r="AG44" i="10"/>
  <c r="AF44" i="10"/>
  <c r="AE44" i="10"/>
  <c r="AC44" i="10"/>
  <c r="AB44" i="10"/>
  <c r="AA44" i="10"/>
  <c r="K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26" i="11" l="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M113" i="10" s="1"/>
  <c r="BN113" i="10" s="1"/>
  <c r="BO113" i="10" s="1"/>
  <c r="BB99" i="10"/>
  <c r="BK119" i="10"/>
  <c r="BM119" i="10" s="1"/>
  <c r="BN119" i="10" s="1"/>
  <c r="BO119" i="10" s="1"/>
  <c r="BK109" i="10"/>
  <c r="BM109" i="10" s="1"/>
  <c r="BN95" i="10"/>
  <c r="BO95" i="10"/>
  <c r="BB90" i="10"/>
  <c r="BM97" i="10"/>
  <c r="BN97" i="10" s="1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BI62" i="10"/>
  <c r="AP58" i="10"/>
  <c r="AR58" i="10" s="1"/>
  <c r="AQ60" i="10"/>
  <c r="BI51" i="10"/>
  <c r="K51" i="10" s="1"/>
  <c r="AQ49" i="10"/>
  <c r="AQ50" i="10"/>
  <c r="AO49" i="10"/>
  <c r="BI53" i="10"/>
  <c r="AO52" i="10"/>
  <c r="AQ43" i="10"/>
  <c r="BI42" i="10"/>
  <c r="K42" i="10" s="1"/>
  <c r="BI43" i="10"/>
  <c r="K43" i="10" s="1"/>
  <c r="BI45" i="10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M119" i="11" s="1"/>
  <c r="BK109" i="11"/>
  <c r="BM109" i="11" s="1"/>
  <c r="BN109" i="11" s="1"/>
  <c r="BO109" i="11" s="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N95" i="11"/>
  <c r="BO95" i="11"/>
  <c r="BB90" i="11"/>
  <c r="BM97" i="11"/>
  <c r="BN97" i="11" s="1"/>
  <c r="BB89" i="11"/>
  <c r="BB88" i="11"/>
  <c r="AQ69" i="11"/>
  <c r="AQ68" i="11"/>
  <c r="BI60" i="11"/>
  <c r="K60" i="11" s="1"/>
  <c r="BI62" i="11"/>
  <c r="AO59" i="11"/>
  <c r="BI49" i="11"/>
  <c r="K49" i="11" s="1"/>
  <c r="BI54" i="1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N113" i="11"/>
  <c r="BO113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BM107" i="11" s="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BN99" i="11"/>
  <c r="BO99" i="11" s="1"/>
  <c r="BN101" i="11"/>
  <c r="BO101" i="11" s="1"/>
  <c r="AP58" i="11"/>
  <c r="AR58" i="11" s="1"/>
  <c r="AQ67" i="11"/>
  <c r="AR67" i="11" s="1"/>
  <c r="BI70" i="11"/>
  <c r="K70" i="11" s="1"/>
  <c r="BI77" i="11"/>
  <c r="K77" i="11" s="1"/>
  <c r="BK118" i="11"/>
  <c r="BM118" i="11" s="1"/>
  <c r="BB103" i="11"/>
  <c r="AO16" i="11"/>
  <c r="AR43" i="11"/>
  <c r="AP42" i="11"/>
  <c r="AR42" i="11" s="1"/>
  <c r="BI53" i="11"/>
  <c r="AP59" i="11"/>
  <c r="AR59" i="11" s="1"/>
  <c r="BI63" i="11"/>
  <c r="BI79" i="11"/>
  <c r="K79" i="11" s="1"/>
  <c r="BM98" i="11"/>
  <c r="BK108" i="11"/>
  <c r="BM108" i="11" s="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BO96" i="11"/>
  <c r="BO97" i="11"/>
  <c r="AO61" i="11"/>
  <c r="AM61" i="11" s="1"/>
  <c r="BI69" i="11"/>
  <c r="K69" i="11" s="1"/>
  <c r="BI72" i="11"/>
  <c r="BI78" i="11"/>
  <c r="K78" i="11" s="1"/>
  <c r="BI82" i="11"/>
  <c r="K82" i="11" s="1"/>
  <c r="BI87" i="11"/>
  <c r="K87" i="11" s="1"/>
  <c r="BK100" i="11"/>
  <c r="BM100" i="11" s="1"/>
  <c r="BD88" i="11"/>
  <c r="BI89" i="11"/>
  <c r="K89" i="11" s="1"/>
  <c r="BD90" i="11"/>
  <c r="BK102" i="11"/>
  <c r="BM102" i="11" s="1"/>
  <c r="BI94" i="11"/>
  <c r="K94" i="11" s="1"/>
  <c r="T16" i="11" s="1"/>
  <c r="AQ61" i="11"/>
  <c r="AR61" i="11" s="1"/>
  <c r="BK106" i="11"/>
  <c r="BM106" i="11" s="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BM107" i="10" s="1"/>
  <c r="BN109" i="10"/>
  <c r="BO109" i="10"/>
  <c r="AQ5" i="10"/>
  <c r="AR22" i="10"/>
  <c r="AP33" i="10"/>
  <c r="AM40" i="10"/>
  <c r="BN99" i="10"/>
  <c r="BO99" i="10" s="1"/>
  <c r="BN101" i="10"/>
  <c r="BO101" i="10" s="1"/>
  <c r="BI63" i="10"/>
  <c r="AQ67" i="10"/>
  <c r="AR67" i="10" s="1"/>
  <c r="BI70" i="10"/>
  <c r="K70" i="10" s="1"/>
  <c r="BI77" i="10"/>
  <c r="K77" i="10" s="1"/>
  <c r="BK118" i="10"/>
  <c r="BM118" i="10" s="1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M98" i="10"/>
  <c r="BK108" i="10"/>
  <c r="BM108" i="10" s="1"/>
  <c r="BD94" i="10"/>
  <c r="BI95" i="10"/>
  <c r="K95" i="10" s="1"/>
  <c r="AP59" i="10"/>
  <c r="BO96" i="10"/>
  <c r="AQ61" i="10"/>
  <c r="AR61" i="10" s="1"/>
  <c r="BI69" i="10"/>
  <c r="K69" i="10" s="1"/>
  <c r="BI72" i="10"/>
  <c r="BI78" i="10"/>
  <c r="K78" i="10" s="1"/>
  <c r="BI82" i="10"/>
  <c r="K82" i="10" s="1"/>
  <c r="BI87" i="10"/>
  <c r="K87" i="10" s="1"/>
  <c r="BK100" i="10"/>
  <c r="BM100" i="10" s="1"/>
  <c r="BD88" i="10"/>
  <c r="BI89" i="10"/>
  <c r="K89" i="10" s="1"/>
  <c r="BD90" i="10"/>
  <c r="BK102" i="10"/>
  <c r="BM102" i="10" s="1"/>
  <c r="BI94" i="10"/>
  <c r="K94" i="10" s="1"/>
  <c r="BK106" i="10"/>
  <c r="BM106" i="10" s="1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AM4" i="10" l="1"/>
  <c r="T14" i="10"/>
  <c r="BK114" i="10"/>
  <c r="BM114" i="10" s="1"/>
  <c r="BO97" i="10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N119" i="11"/>
  <c r="BO119" i="11"/>
  <c r="BK114" i="11"/>
  <c r="BM114" i="11" s="1"/>
  <c r="BN114" i="11" s="1"/>
  <c r="BO114" i="11"/>
  <c r="BO115" i="11" s="1"/>
  <c r="O99" i="11" s="1"/>
  <c r="U17" i="11" s="1"/>
  <c r="V17" i="11" s="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BN98" i="11"/>
  <c r="BO98" i="11" s="1"/>
  <c r="AK69" i="11"/>
  <c r="AK70" i="11"/>
  <c r="AK68" i="11"/>
  <c r="AL34" i="11"/>
  <c r="AL41" i="11"/>
  <c r="AL67" i="11"/>
  <c r="AL40" i="11"/>
  <c r="AM58" i="11"/>
  <c r="BO118" i="11"/>
  <c r="BO120" i="11" s="1"/>
  <c r="O103" i="11" s="1"/>
  <c r="U18" i="11" s="1"/>
  <c r="V18" i="11" s="1"/>
  <c r="BN118" i="11"/>
  <c r="AM59" i="11"/>
  <c r="AK31" i="11"/>
  <c r="BN107" i="11"/>
  <c r="BO107" i="11" s="1"/>
  <c r="AL43" i="11"/>
  <c r="AK22" i="11"/>
  <c r="AJ22" i="11" s="1"/>
  <c r="AL69" i="11"/>
  <c r="BN102" i="11"/>
  <c r="BO102" i="11" s="1"/>
  <c r="BN100" i="11"/>
  <c r="BO100" i="11" s="1"/>
  <c r="AK59" i="11"/>
  <c r="AL61" i="11"/>
  <c r="T14" i="11"/>
  <c r="AL58" i="11"/>
  <c r="AK33" i="11"/>
  <c r="AL24" i="11"/>
  <c r="AK25" i="11"/>
  <c r="AL68" i="11"/>
  <c r="AL32" i="11"/>
  <c r="BN106" i="11"/>
  <c r="BO106" i="11" s="1"/>
  <c r="T15" i="11"/>
  <c r="AK61" i="11"/>
  <c r="BN108" i="11"/>
  <c r="BO108" i="11" s="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BN102" i="10"/>
  <c r="BO102" i="10" s="1"/>
  <c r="BO100" i="10"/>
  <c r="BN100" i="10"/>
  <c r="BO108" i="10"/>
  <c r="BN108" i="10"/>
  <c r="BN106" i="10"/>
  <c r="BO106" i="10" s="1"/>
  <c r="AL40" i="10"/>
  <c r="AL41" i="10"/>
  <c r="AK43" i="10"/>
  <c r="AK22" i="10"/>
  <c r="AL70" i="10"/>
  <c r="AK58" i="10"/>
  <c r="AK61" i="10"/>
  <c r="AL60" i="10"/>
  <c r="T16" i="10"/>
  <c r="AR34" i="10"/>
  <c r="AL33" i="10" s="1"/>
  <c r="BO118" i="10"/>
  <c r="BO120" i="10" s="1"/>
  <c r="O103" i="10" s="1"/>
  <c r="U18" i="10" s="1"/>
  <c r="V18" i="10" s="1"/>
  <c r="BN118" i="10"/>
  <c r="AL42" i="10"/>
  <c r="AK40" i="10"/>
  <c r="AJ40" i="10" s="1"/>
  <c r="AK13" i="10"/>
  <c r="AL22" i="10"/>
  <c r="AL13" i="10"/>
  <c r="AL14" i="10"/>
  <c r="AK42" i="10"/>
  <c r="BN107" i="10"/>
  <c r="BO107" i="10" s="1"/>
  <c r="AL58" i="10"/>
  <c r="AM24" i="10"/>
  <c r="T15" i="10"/>
  <c r="BN98" i="10"/>
  <c r="BO98" i="10" s="1"/>
  <c r="AL25" i="10"/>
  <c r="AM15" i="10"/>
  <c r="AK15" i="10"/>
  <c r="AL59" i="10"/>
  <c r="AL15" i="10"/>
  <c r="AM23" i="10"/>
  <c r="AM16" i="10"/>
  <c r="K72" i="1"/>
  <c r="K71" i="1"/>
  <c r="K63" i="1"/>
  <c r="K62" i="1"/>
  <c r="K53" i="1"/>
  <c r="K45" i="1"/>
  <c r="K44" i="1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BN114" i="10" l="1"/>
  <c r="BO114" i="10"/>
  <c r="BO115" i="10" s="1"/>
  <c r="O99" i="10" s="1"/>
  <c r="U17" i="10" s="1"/>
  <c r="V17" i="10" s="1"/>
  <c r="BO103" i="10"/>
  <c r="O87" i="10" s="1"/>
  <c r="U15" i="10" s="1"/>
  <c r="V15" i="10" s="1"/>
  <c r="AL68" i="10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BO110" i="11"/>
  <c r="O94" i="11" s="1"/>
  <c r="U16" i="11" s="1"/>
  <c r="V16" i="11" s="1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BO103" i="11"/>
  <c r="O87" i="11" s="1"/>
  <c r="U15" i="11" s="1"/>
  <c r="AI43" i="11"/>
  <c r="AJ15" i="11"/>
  <c r="AI41" i="11"/>
  <c r="AI40" i="11"/>
  <c r="AI6" i="11"/>
  <c r="AJ32" i="11"/>
  <c r="V15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BO110" i="10"/>
  <c r="O94" i="10" s="1"/>
  <c r="U16" i="10" s="1"/>
  <c r="V16" i="10" s="1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M52" i="10" l="1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P52" i="10" l="1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D82" i="11" l="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AJ16" i="6" l="1"/>
  <c r="BO92" i="11"/>
  <c r="O76" i="11" s="1"/>
  <c r="U14" i="11" s="1"/>
  <c r="V14" i="11" s="1"/>
  <c r="V20" i="11" s="1"/>
  <c r="BR16" i="6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AH16" i="6" l="1"/>
  <c r="BO92" i="10"/>
  <c r="O76" i="10" s="1"/>
  <c r="U14" i="10" s="1"/>
  <c r="V14" i="10" s="1"/>
  <c r="V20" i="10" s="1"/>
  <c r="BR4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BI45" i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BI59" i="1"/>
  <c r="K59" i="1" s="1"/>
  <c r="BI63" i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BI71" i="1"/>
  <c r="BI68" i="1"/>
  <c r="K68" i="1" s="1"/>
  <c r="BI61" i="1"/>
  <c r="K61" i="1" s="1"/>
  <c r="BI51" i="1"/>
  <c r="K51" i="1" s="1"/>
  <c r="BI44" i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M49" i="6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6" i="6" s="1"/>
</calcChain>
</file>

<file path=xl/sharedStrings.xml><?xml version="1.0" encoding="utf-8"?>
<sst xmlns="http://schemas.openxmlformats.org/spreadsheetml/2006/main" count="23780" uniqueCount="273">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</sst>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topLeftCell="A19" zoomScaleNormal="100" zoomScaleSheetLayoutView="90" workbookViewId="0">
      <selection activeCell="G27" sqref="G27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246" t="s">
        <v>2</v>
      </c>
      <c r="E3" s="247"/>
      <c r="F3" s="248"/>
      <c r="G3" s="247" t="s">
        <v>4</v>
      </c>
      <c r="H3" s="247"/>
      <c r="I3" s="247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247" t="s">
        <v>129</v>
      </c>
      <c r="T3" s="247"/>
      <c r="U3" s="247"/>
      <c r="V3" s="258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59" t="s">
        <v>2</v>
      </c>
      <c r="BA3" s="245"/>
      <c r="BB3" s="260"/>
      <c r="BC3" s="245" t="s">
        <v>4</v>
      </c>
      <c r="BD3" s="245"/>
      <c r="BE3" s="245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55" t="s">
        <v>122</v>
      </c>
      <c r="T4" s="256"/>
      <c r="U4" s="256"/>
      <c r="V4" s="257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156" t="s">
        <v>271</v>
      </c>
      <c r="BR4" s="2014">
        <f>Joakim!V20</f>
        <v>81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52" t="s">
        <v>122</v>
      </c>
      <c r="T5" s="253"/>
      <c r="U5" s="253"/>
      <c r="V5" s="254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2013" t="s">
        <v>225</v>
      </c>
      <c r="BR5" s="2014">
        <f>'Magnus R'!V20</f>
        <v>81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2015" t="s">
        <v>256</v>
      </c>
      <c r="BR6" s="2016">
        <f>'Roger N'!V20</f>
        <v>80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2013" t="s">
        <v>238</v>
      </c>
      <c r="BR7" s="2014">
        <f>'Daniel A'!V20</f>
        <v>79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2013" t="s">
        <v>255</v>
      </c>
      <c r="BR8" s="2014">
        <f>'David V'!V20</f>
        <v>73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254</v>
      </c>
      <c r="BR9" s="2014">
        <f>'Oskar A'!V20</f>
        <v>73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253</v>
      </c>
      <c r="BR10" s="2012">
        <f>'Patrik A'!V20</f>
        <v>72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2013" t="s">
        <v>218</v>
      </c>
      <c r="BR11" s="2012">
        <f>'Erik H'!V20</f>
        <v>70</v>
      </c>
    </row>
    <row r="12" spans="2:70" s="28" customFormat="1" ht="14.25" customHeight="1" x14ac:dyDescent="0.25">
      <c r="B12" s="64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249" t="s">
        <v>2</v>
      </c>
      <c r="BA12" s="250"/>
      <c r="BB12" s="251"/>
      <c r="BC12" s="249" t="s">
        <v>4</v>
      </c>
      <c r="BD12" s="250"/>
      <c r="BE12" s="250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 t="s">
        <v>220</v>
      </c>
      <c r="BR12" s="2012">
        <f>Eskil!V20</f>
        <v>69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241</v>
      </c>
      <c r="BR13" s="2012">
        <f>Matti!V20</f>
        <v>68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269</v>
      </c>
      <c r="BR14" s="155">
        <f>'Jocke G'!V20</f>
        <v>68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236</v>
      </c>
      <c r="BR15" s="2012">
        <f>'Tony J'!V20</f>
        <v>67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215</v>
      </c>
      <c r="BR16" s="155">
        <f>Ulrika!V20</f>
        <v>67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222</v>
      </c>
      <c r="BR17" s="155">
        <f>'Micael N'!V20</f>
        <v>66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226</v>
      </c>
      <c r="BR18" s="155">
        <f>'Neda R'!V20</f>
        <v>66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270</v>
      </c>
      <c r="BR19" s="155">
        <f>'Olof N'!V20</f>
        <v>65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242</v>
      </c>
      <c r="BR20" s="155">
        <f>Torbjörn!V20</f>
        <v>64</v>
      </c>
    </row>
    <row r="21" spans="2:70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249" t="s">
        <v>2</v>
      </c>
      <c r="BA21" s="250"/>
      <c r="BB21" s="251"/>
      <c r="BC21" s="250" t="s">
        <v>4</v>
      </c>
      <c r="BD21" s="250"/>
      <c r="BE21" s="250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240</v>
      </c>
      <c r="BR21" s="155">
        <f>Maycon!V20</f>
        <v>63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250</v>
      </c>
      <c r="BR22" s="155">
        <f>'Gustav E'!V20</f>
        <v>56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252</v>
      </c>
      <c r="BR23" s="155">
        <f>'Carl-Johan'!V20</f>
        <v>50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249" t="s">
        <v>2</v>
      </c>
      <c r="BA30" s="250"/>
      <c r="BB30" s="251"/>
      <c r="BC30" s="250" t="s">
        <v>4</v>
      </c>
      <c r="BD30" s="250"/>
      <c r="BE30" s="250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250" t="s">
        <v>4</v>
      </c>
      <c r="BD39" s="250"/>
      <c r="BE39" s="250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6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3</v>
      </c>
      <c r="AH40" s="15">
        <f>AI40+AJ40+AK40</f>
        <v>3</v>
      </c>
      <c r="AI40" s="15">
        <f>SUMPRODUCT(($AM$40:$AM$43=AM40)*($AP$40:$AP$43=AP40)*($AN$40:$AN$43&gt;AN40))</f>
        <v>0</v>
      </c>
      <c r="AJ40" s="15">
        <f>SUMPRODUCT(($AM$40:$AM$43=AM40)*($AP$40:$AP$43&gt;AP40))</f>
        <v>1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3</v>
      </c>
      <c r="AN40" s="15">
        <f>SUMIF($X$40:$X$45,$AL40,$Z$40:$Z$45)+SUMIF($AB$40:$AB$45,$AL40,$AD$40:$AD$45)</f>
        <v>4</v>
      </c>
      <c r="AO40" s="15">
        <f>SUMIF($X$40:$X$45,$AL40,$AA$40:$AA$45)+SUMIF($AB$40:$AB$45,$AL40,$AE$40:$AE$45)</f>
        <v>6</v>
      </c>
      <c r="AP40" s="15">
        <f>AN40-AO40</f>
        <v>-2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6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Ecuador</v>
      </c>
      <c r="M41" s="56">
        <f>VLOOKUP(L41,$AS$40:$AW$43,2,FALSE)</f>
        <v>3</v>
      </c>
      <c r="N41" s="56">
        <f>VLOOKUP(L41,$AS$40:$AW$43,3,FALSE)</f>
        <v>3</v>
      </c>
      <c r="O41" s="56">
        <f>VLOOKUP(L41,$AS$40:$AW$43,4,FALSE)</f>
        <v>3</v>
      </c>
      <c r="P41" s="76">
        <f>VLOOKUP(L41,$AS$40:$AW$43,5,FALSE)</f>
        <v>0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6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Ecuador</v>
      </c>
      <c r="AT41" s="15">
        <f t="shared" ref="AT41:AT43" si="79">VLOOKUP($AS41,$AL$40:$AP$43,2,FALSE)</f>
        <v>3</v>
      </c>
      <c r="AU41" s="15">
        <f t="shared" ref="AU41:AU43" si="80">VLOOKUP($AS41,$AL$40:$AP$43,3,FALSE)</f>
        <v>3</v>
      </c>
      <c r="AV41" s="15">
        <f t="shared" ref="AV41:AV43" si="81">VLOOKUP($AS41,$AL$40:$AP$43,4,FALSE)</f>
        <v>3</v>
      </c>
      <c r="AW41" s="15">
        <f t="shared" ref="AW41:AW43" si="82">VLOOKUP($AS41,$AL$40:$AP$43,5,FALSE)</f>
        <v>0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Schweiz</v>
      </c>
      <c r="M42" s="6">
        <f>VLOOKUP(L42,$AS$40:$AW$43,2,FALSE)</f>
        <v>3</v>
      </c>
      <c r="N42" s="6">
        <f>VLOOKUP(L42,$AS$40:$AW$43,3,FALSE)</f>
        <v>4</v>
      </c>
      <c r="O42" s="6">
        <f>VLOOKUP(L42,$AS$40:$AW$43,4,FALSE)</f>
        <v>6</v>
      </c>
      <c r="P42" s="75">
        <f>VLOOKUP(L42,$AS$40:$AW$43,5,FALSE)</f>
        <v>-2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2</v>
      </c>
      <c r="AH42" s="15">
        <f>AI42+AJ42+AK42</f>
        <v>2</v>
      </c>
      <c r="AI42" s="15">
        <f t="shared" si="71"/>
        <v>0</v>
      </c>
      <c r="AJ42" s="15">
        <f t="shared" si="72"/>
        <v>0</v>
      </c>
      <c r="AK42" s="15">
        <f t="shared" si="73"/>
        <v>2</v>
      </c>
      <c r="AL42" s="20" t="s">
        <v>63</v>
      </c>
      <c r="AM42" s="15">
        <f t="shared" si="74"/>
        <v>3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Schweiz</v>
      </c>
      <c r="AT42" s="15">
        <f t="shared" si="79"/>
        <v>3</v>
      </c>
      <c r="AU42" s="15">
        <f t="shared" si="80"/>
        <v>4</v>
      </c>
      <c r="AV42" s="15">
        <f t="shared" si="81"/>
        <v>6</v>
      </c>
      <c r="AW42" s="15">
        <f t="shared" si="82"/>
        <v>-2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5</v>
      </c>
      <c r="P43" s="76">
        <f>VLOOKUP(L43,$AS$40:$AW$43,5,FALSE)</f>
        <v>-4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5</v>
      </c>
      <c r="AP43" s="15">
        <f t="shared" si="77"/>
        <v>-4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5</v>
      </c>
      <c r="AW43" s="15">
        <f t="shared" si="82"/>
        <v>-4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/>
      <c r="H44" s="68" t="s">
        <v>6</v>
      </c>
      <c r="I44" s="142"/>
      <c r="J44" s="142"/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0</v>
      </c>
      <c r="AB44" s="20" t="s">
        <v>62</v>
      </c>
      <c r="AC44" s="21">
        <f t="shared" si="67"/>
        <v>0</v>
      </c>
      <c r="AD44" s="16">
        <f t="shared" si="68"/>
        <v>0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/>
      <c r="H45" s="68" t="s">
        <v>6</v>
      </c>
      <c r="I45" s="142"/>
      <c r="J45" s="142"/>
      <c r="L45" s="11"/>
      <c r="M45" s="6"/>
      <c r="N45" s="6"/>
      <c r="O45" s="6"/>
      <c r="P45" s="6"/>
      <c r="X45" s="20" t="s">
        <v>63</v>
      </c>
      <c r="Y45" s="21">
        <f t="shared" si="64"/>
        <v>0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0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250" t="s">
        <v>4</v>
      </c>
      <c r="BD48" s="250"/>
      <c r="BE48" s="250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6</v>
      </c>
      <c r="N49" s="77">
        <f>VLOOKUP(L49,$AS$49:$AW$52,3,FALSE)</f>
        <v>3</v>
      </c>
      <c r="O49" s="77">
        <f>VLOOKUP(L49,$AS$49:$AW$52,4,FALSE)</f>
        <v>1</v>
      </c>
      <c r="P49" s="78">
        <f>VLOOKUP(L49,$AS$49:$AW$52,5,FALSE)</f>
        <v>2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6</v>
      </c>
      <c r="AN49" s="15">
        <f>SUMIF($X$49:$X$54,$AL49,$Z$49:$Z$54)+SUMIF($AB$49:$AB$54,$AL49,$AD$49:$AD$54)</f>
        <v>3</v>
      </c>
      <c r="AO49" s="15">
        <f>SUMIF($X$49:$X$54,$AL49,$AA$49:$AA$54)+SUMIF($AB$49:$AB$54,$AL49,$AE$49:$AE$54)</f>
        <v>1</v>
      </c>
      <c r="AP49" s="15">
        <f>AN49-AO49</f>
        <v>2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6</v>
      </c>
      <c r="AU49" s="15">
        <f>VLOOKUP($AS49,$AL$49:$AP$52,3,FALSE)</f>
        <v>3</v>
      </c>
      <c r="AV49" s="15">
        <f>VLOOKUP($AS49,$AL$49:$AP$52,4,FALSE)</f>
        <v>1</v>
      </c>
      <c r="AW49" s="15">
        <f>VLOOKUP($AS49,$AL$49:$AP$52,5,FALSE)</f>
        <v>2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1</v>
      </c>
      <c r="O50" s="56">
        <f>VLOOKUP(L50,$AS$49:$AW$52,4,FALSE)</f>
        <v>0</v>
      </c>
      <c r="P50" s="76">
        <f>VLOOKUP(L50,$AS$49:$AW$52,5,FALSE)</f>
        <v>1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3</v>
      </c>
      <c r="AH50" s="15">
        <f>AI50+AJ50+AK50</f>
        <v>3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3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0</v>
      </c>
      <c r="AO50" s="15">
        <f t="shared" ref="AO50:AO52" si="95">SUMIF($X$49:$X$54,$AL50,$AA$49:$AA$54)+SUMIF($AB$49:$AB$54,$AL50,$AE$49:$AE$54)</f>
        <v>1</v>
      </c>
      <c r="AP50" s="15">
        <f t="shared" ref="AP50:AP52" si="96">AN50-AO50</f>
        <v>-1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1</v>
      </c>
      <c r="AV50" s="15">
        <f t="shared" ref="AV50:AV52" si="100">VLOOKUP($AS50,$AL$49:$AP$52,4,FALSE)</f>
        <v>0</v>
      </c>
      <c r="AW50" s="15">
        <f t="shared" ref="AW50:AW52" si="101">VLOOKUP($AS50,$AL$49:$AP$52,5,FALSE)</f>
        <v>1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Iran</v>
      </c>
      <c r="M51" s="6">
        <f>VLOOKUP(L51,$AS$49:$AW$52,2,FALSE)</f>
        <v>1</v>
      </c>
      <c r="N51" s="6">
        <f>VLOOKUP(L51,$AS$49:$AW$52,3,FALSE)</f>
        <v>0</v>
      </c>
      <c r="O51" s="6">
        <f>VLOOKUP(L51,$AS$49:$AW$52,4,FALSE)</f>
        <v>1</v>
      </c>
      <c r="P51" s="75">
        <f>VLOOKUP(L51,$AS$49:$AW$52,5,FALSE)</f>
        <v>-1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4</v>
      </c>
      <c r="AH51" s="15">
        <f>AI51+AJ51+AK51</f>
        <v>4</v>
      </c>
      <c r="AI51" s="15">
        <f t="shared" si="90"/>
        <v>0</v>
      </c>
      <c r="AJ51" s="15">
        <f t="shared" si="91"/>
        <v>0</v>
      </c>
      <c r="AK51" s="15">
        <f t="shared" si="92"/>
        <v>4</v>
      </c>
      <c r="AL51" s="20" t="s">
        <v>68</v>
      </c>
      <c r="AM51" s="15">
        <f t="shared" si="93"/>
        <v>0</v>
      </c>
      <c r="AN51" s="15">
        <f t="shared" si="94"/>
        <v>1</v>
      </c>
      <c r="AO51" s="15">
        <f t="shared" si="95"/>
        <v>3</v>
      </c>
      <c r="AP51" s="15">
        <f t="shared" si="96"/>
        <v>-2</v>
      </c>
      <c r="AR51" s="15">
        <v>3</v>
      </c>
      <c r="AS51" s="15" t="str">
        <f t="shared" si="97"/>
        <v>Iran</v>
      </c>
      <c r="AT51" s="15">
        <f t="shared" si="98"/>
        <v>1</v>
      </c>
      <c r="AU51" s="15">
        <f t="shared" si="99"/>
        <v>0</v>
      </c>
      <c r="AV51" s="15">
        <f t="shared" si="100"/>
        <v>1</v>
      </c>
      <c r="AW51" s="15">
        <f t="shared" si="101"/>
        <v>-1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Bosnien</v>
      </c>
      <c r="M52" s="56">
        <f>VLOOKUP(L52,$AS$49:$AW$52,2,FALSE)</f>
        <v>0</v>
      </c>
      <c r="N52" s="56">
        <f>VLOOKUP(L52,$AS$49:$AW$52,3,FALSE)</f>
        <v>1</v>
      </c>
      <c r="O52" s="56">
        <f>VLOOKUP(L52,$AS$49:$AW$52,4,FALSE)</f>
        <v>3</v>
      </c>
      <c r="P52" s="76">
        <f>VLOOKUP(L52,$AS$49:$AW$52,5,FALSE)</f>
        <v>-2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1</v>
      </c>
      <c r="AO52" s="15">
        <f t="shared" si="95"/>
        <v>0</v>
      </c>
      <c r="AP52" s="15">
        <f t="shared" si="96"/>
        <v>1</v>
      </c>
      <c r="AR52" s="15">
        <v>4</v>
      </c>
      <c r="AS52" s="15" t="str">
        <f t="shared" si="97"/>
        <v>Bosnien</v>
      </c>
      <c r="AT52" s="15">
        <f t="shared" si="98"/>
        <v>0</v>
      </c>
      <c r="AU52" s="15">
        <f t="shared" si="99"/>
        <v>1</v>
      </c>
      <c r="AV52" s="15">
        <f t="shared" si="100"/>
        <v>3</v>
      </c>
      <c r="AW52" s="15">
        <f t="shared" si="101"/>
        <v>-2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/>
      <c r="H53" s="68" t="s">
        <v>6</v>
      </c>
      <c r="I53" s="142"/>
      <c r="J53" s="142"/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0</v>
      </c>
      <c r="AA53" s="21">
        <f t="shared" si="85"/>
        <v>0</v>
      </c>
      <c r="AB53" s="20" t="s">
        <v>67</v>
      </c>
      <c r="AC53" s="21">
        <f t="shared" si="86"/>
        <v>0</v>
      </c>
      <c r="AD53" s="16">
        <f t="shared" si="87"/>
        <v>0</v>
      </c>
      <c r="AE53" s="16">
        <f t="shared" si="88"/>
        <v>0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/>
      <c r="H54" s="68" t="s">
        <v>6</v>
      </c>
      <c r="I54" s="142"/>
      <c r="J54" s="142"/>
      <c r="L54" s="11"/>
      <c r="M54" s="6"/>
      <c r="N54" s="6"/>
      <c r="O54" s="6"/>
      <c r="P54" s="6"/>
      <c r="X54" s="20" t="s">
        <v>68</v>
      </c>
      <c r="Y54" s="21">
        <f t="shared" si="83"/>
        <v>0</v>
      </c>
      <c r="Z54" s="21">
        <f t="shared" si="84"/>
        <v>0</v>
      </c>
      <c r="AA54" s="21">
        <f t="shared" si="85"/>
        <v>0</v>
      </c>
      <c r="AB54" s="20" t="s">
        <v>69</v>
      </c>
      <c r="AC54" s="21">
        <f t="shared" si="86"/>
        <v>0</v>
      </c>
      <c r="AD54" s="16">
        <f t="shared" si="87"/>
        <v>0</v>
      </c>
      <c r="AE54" s="16">
        <f t="shared" si="88"/>
        <v>0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250" t="s">
        <v>4</v>
      </c>
      <c r="BD57" s="250"/>
      <c r="BE57" s="250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4</v>
      </c>
      <c r="N58" s="77">
        <f>VLOOKUP(L58,$AS$58:$AW$61,3,FALSE)</f>
        <v>6</v>
      </c>
      <c r="O58" s="77">
        <f>VLOOKUP(L58,$AS$58:$AW$61,4,FALSE)</f>
        <v>2</v>
      </c>
      <c r="P58" s="78">
        <f>VLOOKUP(L58,$AS$58:$AW$61,5,FALSE)</f>
        <v>4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4</v>
      </c>
      <c r="AN58" s="15">
        <f>SUMIF($X$58:$X$63,$AL58,$Z$58:$Z$63)+SUMIF($AB$58:$AB$63,$AL58,$AD$58:$AD$63)</f>
        <v>6</v>
      </c>
      <c r="AO58" s="15">
        <f>SUMIF($X$58:$X$63,$AL58,$AA$58:$AA$63)+SUMIF($AB$58:$AB$63,$AL58,$AE$58:$AE$63)</f>
        <v>2</v>
      </c>
      <c r="AP58" s="15">
        <f>AN58-AO58</f>
        <v>4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4</v>
      </c>
      <c r="AU58" s="15">
        <f>VLOOKUP($AS58,$AL$58:$AP$61,3,FALSE)</f>
        <v>6</v>
      </c>
      <c r="AV58" s="15">
        <f>VLOOKUP($AS58,$AL$58:$AP$61,4,FALSE)</f>
        <v>2</v>
      </c>
      <c r="AW58" s="15">
        <f>VLOOKUP($AS58,$AL$58:$AP$61,5,FALSE)</f>
        <v>4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3</v>
      </c>
      <c r="P59" s="76">
        <f>VLOOKUP(L59,$AS$58:$AW$61,5,FALSE)</f>
        <v>1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3</v>
      </c>
      <c r="AH59" s="15">
        <f>AI59+AJ59+AK59</f>
        <v>3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3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3</v>
      </c>
      <c r="AO59" s="15">
        <f t="shared" ref="AO59:AO61" si="114">SUMIF($X$58:$X$63,$AL59,$AA$58:$AA$63)+SUMIF($AB$58:$AB$63,$AL59,$AE$58:$AE$63)</f>
        <v>4</v>
      </c>
      <c r="AP59" s="15">
        <f t="shared" ref="AP59:AP61" si="115">AN59-AO59</f>
        <v>-1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3</v>
      </c>
      <c r="AW59" s="15">
        <f t="shared" ref="AW59:AW61" si="120">VLOOKUP($AS59,$AL$58:$AP$61,5,FALSE)</f>
        <v>1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Ghana</v>
      </c>
      <c r="M60" s="6">
        <f>VLOOKUP(L60,$AS$58:$AW$61,2,FALSE)</f>
        <v>1</v>
      </c>
      <c r="N60" s="6">
        <f>VLOOKUP(L60,$AS$58:$AW$61,3,FALSE)</f>
        <v>3</v>
      </c>
      <c r="O60" s="6">
        <f>VLOOKUP(L60,$AS$58:$AW$61,4,FALSE)</f>
        <v>4</v>
      </c>
      <c r="P60" s="75">
        <f>VLOOKUP(L60,$AS$58:$AW$61,5,FALSE)</f>
        <v>-1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4</v>
      </c>
      <c r="AH60" s="15">
        <f>AI60+AJ60+AK60</f>
        <v>4</v>
      </c>
      <c r="AI60" s="15">
        <f t="shared" si="109"/>
        <v>0</v>
      </c>
      <c r="AJ60" s="15">
        <f t="shared" si="110"/>
        <v>1</v>
      </c>
      <c r="AK60" s="15">
        <f t="shared" si="111"/>
        <v>3</v>
      </c>
      <c r="AL60" s="20" t="s">
        <v>73</v>
      </c>
      <c r="AM60" s="15">
        <f t="shared" si="112"/>
        <v>1</v>
      </c>
      <c r="AN60" s="15">
        <f t="shared" si="113"/>
        <v>2</v>
      </c>
      <c r="AO60" s="15">
        <f t="shared" si="114"/>
        <v>6</v>
      </c>
      <c r="AP60" s="15">
        <f t="shared" si="115"/>
        <v>-4</v>
      </c>
      <c r="AR60" s="15">
        <v>3</v>
      </c>
      <c r="AS60" s="15" t="str">
        <f t="shared" si="116"/>
        <v>Ghana</v>
      </c>
      <c r="AT60" s="15">
        <f t="shared" si="117"/>
        <v>1</v>
      </c>
      <c r="AU60" s="15">
        <f t="shared" si="118"/>
        <v>3</v>
      </c>
      <c r="AV60" s="15">
        <f t="shared" si="119"/>
        <v>4</v>
      </c>
      <c r="AW60" s="15">
        <f t="shared" si="120"/>
        <v>-1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Portugal</v>
      </c>
      <c r="M61" s="56">
        <f>VLOOKUP(L61,$AS$58:$AW$61,2,FALSE)</f>
        <v>1</v>
      </c>
      <c r="N61" s="56">
        <f>VLOOKUP(L61,$AS$58:$AW$61,3,FALSE)</f>
        <v>2</v>
      </c>
      <c r="O61" s="56">
        <f>VLOOKUP(L61,$AS$58:$AW$61,4,FALSE)</f>
        <v>6</v>
      </c>
      <c r="P61" s="76">
        <f>VLOOKUP(L61,$AS$58:$AW$61,5,FALSE)</f>
        <v>-4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1</v>
      </c>
      <c r="AK61" s="15">
        <f t="shared" si="111"/>
        <v>1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3</v>
      </c>
      <c r="AP61" s="15">
        <f t="shared" si="115"/>
        <v>1</v>
      </c>
      <c r="AR61" s="15">
        <v>4</v>
      </c>
      <c r="AS61" s="15" t="str">
        <f t="shared" si="116"/>
        <v>Portugal</v>
      </c>
      <c r="AT61" s="15">
        <f t="shared" si="117"/>
        <v>1</v>
      </c>
      <c r="AU61" s="15">
        <f t="shared" si="118"/>
        <v>2</v>
      </c>
      <c r="AV61" s="15">
        <f t="shared" si="119"/>
        <v>6</v>
      </c>
      <c r="AW61" s="15">
        <f t="shared" si="120"/>
        <v>-4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/>
      <c r="H62" s="68" t="s">
        <v>6</v>
      </c>
      <c r="I62" s="142"/>
      <c r="J62" s="142"/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0</v>
      </c>
      <c r="AB62" s="20" t="s">
        <v>72</v>
      </c>
      <c r="AC62" s="21">
        <f t="shared" si="105"/>
        <v>0</v>
      </c>
      <c r="AD62" s="16">
        <f t="shared" si="106"/>
        <v>0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/>
      <c r="H63" s="68" t="s">
        <v>6</v>
      </c>
      <c r="I63" s="142"/>
      <c r="J63" s="142"/>
      <c r="M63" s="24"/>
      <c r="N63" s="79"/>
      <c r="O63" s="24"/>
      <c r="P63" s="24"/>
      <c r="X63" s="20" t="s">
        <v>73</v>
      </c>
      <c r="Y63" s="21">
        <f t="shared" si="102"/>
        <v>0</v>
      </c>
      <c r="Z63" s="21">
        <f t="shared" si="103"/>
        <v>0</v>
      </c>
      <c r="AA63" s="21">
        <f t="shared" si="104"/>
        <v>0</v>
      </c>
      <c r="AB63" s="20" t="s">
        <v>74</v>
      </c>
      <c r="AC63" s="21">
        <f t="shared" si="105"/>
        <v>0</v>
      </c>
      <c r="AD63" s="16">
        <f t="shared" si="106"/>
        <v>0</v>
      </c>
      <c r="AE63" s="16">
        <f t="shared" si="107"/>
        <v>0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250" t="s">
        <v>4</v>
      </c>
      <c r="BD66" s="250"/>
      <c r="BE66" s="250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6</v>
      </c>
      <c r="N67" s="77">
        <f>VLOOKUP(L67,$AS$67:$AW$70,3,FALSE)</f>
        <v>3</v>
      </c>
      <c r="O67" s="77">
        <f>VLOOKUP(L67,$AS$67:$AW$70,4,FALSE)</f>
        <v>1</v>
      </c>
      <c r="P67" s="78">
        <f>VLOOKUP(L67,$AS$67:$AW$70,5,FALSE)</f>
        <v>2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6</v>
      </c>
      <c r="AN67" s="15">
        <f>SUMIF($X$67:$X$72,$AL67,$Z$67:$Z$72)+SUMIF($AB$67:$AB$72,$AL67,$AD$67:$AD$72)</f>
        <v>3</v>
      </c>
      <c r="AO67" s="15">
        <f>SUMIF($X$67:$X$72,$AL67,$AA$67:$AA$72)+SUMIF($AB$67:$AB$72,$AL67,$AE$67:$AE$72)</f>
        <v>1</v>
      </c>
      <c r="AP67" s="15">
        <f>AN67-AO67</f>
        <v>2</v>
      </c>
      <c r="AR67" s="15">
        <v>1</v>
      </c>
      <c r="AS67" s="15" t="str">
        <f>VLOOKUP($AR67,$AG$67:$AP$70,6,FALSE)</f>
        <v>Belgien</v>
      </c>
      <c r="AT67" s="15">
        <f>VLOOKUP($AS67,$AL$67:$AP$70,2,FALSE)</f>
        <v>6</v>
      </c>
      <c r="AU67" s="15">
        <f>VLOOKUP($AS67,$AL$67:$AP$70,3,FALSE)</f>
        <v>3</v>
      </c>
      <c r="AV67" s="15">
        <f>VLOOKUP($AS67,$AL$67:$AP$70,4,FALSE)</f>
        <v>1</v>
      </c>
      <c r="AW67" s="15">
        <f>VLOOKUP($AS67,$AL$67:$AP$70,5,FALSE)</f>
        <v>2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3</v>
      </c>
      <c r="N68" s="56">
        <f>VLOOKUP(L68,$AS$67:$AW$70,3,FALSE)</f>
        <v>5</v>
      </c>
      <c r="O68" s="56">
        <f>VLOOKUP(L68,$AS$67:$AW$70,4,FALSE)</f>
        <v>4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1</v>
      </c>
      <c r="AN68" s="15">
        <f t="shared" ref="AN68:AN70" si="132">SUMIF($X$67:$X$72,$AL68,$Z$67:$Z$72)+SUMIF($AB$67:$AB$72,$AL68,$AD$67:$AD$72)</f>
        <v>1</v>
      </c>
      <c r="AO68" s="15">
        <f t="shared" ref="AO68:AO70" si="133">SUMIF($X$67:$X$72,$AL68,$AA$67:$AA$72)+SUMIF($AB$67:$AB$72,$AL68,$AE$67:$AE$72)</f>
        <v>2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3</v>
      </c>
      <c r="AU68" s="15">
        <f t="shared" ref="AU68:AU70" si="137">VLOOKUP($AS68,$AL$67:$AP$70,3,FALSE)</f>
        <v>5</v>
      </c>
      <c r="AV68" s="15">
        <f t="shared" ref="AV68:AV70" si="138">VLOOKUP($AS68,$AL$67:$AP$70,4,FALSE)</f>
        <v>4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1</v>
      </c>
      <c r="N69" s="6">
        <f>VLOOKUP(L69,$AS$67:$AW$70,3,FALSE)</f>
        <v>1</v>
      </c>
      <c r="O69" s="6">
        <f>VLOOKUP(L69,$AS$67:$AW$70,4,FALSE)</f>
        <v>2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3</v>
      </c>
      <c r="AN69" s="15">
        <f t="shared" si="132"/>
        <v>5</v>
      </c>
      <c r="AO69" s="15">
        <f t="shared" si="133"/>
        <v>4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1</v>
      </c>
      <c r="AU69" s="15">
        <f t="shared" si="137"/>
        <v>1</v>
      </c>
      <c r="AV69" s="15">
        <f t="shared" si="138"/>
        <v>2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5</v>
      </c>
      <c r="P70" s="76">
        <f>VLOOKUP(L70,$AS$67:$AW$70,5,FALSE)</f>
        <v>-2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1</v>
      </c>
      <c r="AK70" s="15">
        <f t="shared" si="130"/>
        <v>3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5</v>
      </c>
      <c r="AP70" s="15">
        <f t="shared" si="134"/>
        <v>-2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5</v>
      </c>
      <c r="AW70" s="15">
        <f t="shared" si="139"/>
        <v>-2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/>
      <c r="H71" s="68" t="s">
        <v>6</v>
      </c>
      <c r="I71" s="142"/>
      <c r="J71" s="142"/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0</v>
      </c>
      <c r="AB71" s="20" t="s">
        <v>77</v>
      </c>
      <c r="AC71" s="21">
        <f t="shared" si="124"/>
        <v>0</v>
      </c>
      <c r="AD71" s="16">
        <f t="shared" si="125"/>
        <v>0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/>
      <c r="H72" s="68" t="s">
        <v>6</v>
      </c>
      <c r="I72" s="142"/>
      <c r="J72" s="142"/>
      <c r="X72" s="20" t="s">
        <v>78</v>
      </c>
      <c r="Y72" s="21">
        <f t="shared" si="121"/>
        <v>0</v>
      </c>
      <c r="Z72" s="21">
        <f t="shared" si="122"/>
        <v>0</v>
      </c>
      <c r="AA72" s="21">
        <f t="shared" si="123"/>
        <v>0</v>
      </c>
      <c r="AB72" s="20" t="s">
        <v>79</v>
      </c>
      <c r="AC72" s="21">
        <f t="shared" si="124"/>
        <v>0</v>
      </c>
      <c r="AD72" s="16">
        <f t="shared" si="125"/>
        <v>0</v>
      </c>
      <c r="AE72" s="16">
        <f t="shared" si="126"/>
        <v>0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249" t="s">
        <v>2</v>
      </c>
      <c r="BA75" s="250"/>
      <c r="BB75" s="251"/>
      <c r="BC75" s="250" t="s">
        <v>4</v>
      </c>
      <c r="BD75" s="250"/>
      <c r="BE75" s="250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 t="s">
        <v>206</v>
      </c>
      <c r="H76" s="70" t="s">
        <v>6</v>
      </c>
      <c r="I76" s="143" t="s">
        <v>206</v>
      </c>
      <c r="J76" s="143" t="s">
        <v>206</v>
      </c>
      <c r="L76" s="222"/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12</v>
      </c>
      <c r="E77" s="221" t="s">
        <v>6</v>
      </c>
      <c r="F77" s="220" t="s">
        <v>55</v>
      </c>
      <c r="G77" s="142" t="s">
        <v>206</v>
      </c>
      <c r="H77" s="68" t="s">
        <v>6</v>
      </c>
      <c r="I77" s="142" t="s">
        <v>206</v>
      </c>
      <c r="J77" s="142" t="s">
        <v>206</v>
      </c>
      <c r="L77" s="222"/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Vinnare grupp C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Vinnare grupp C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 t="s">
        <v>206</v>
      </c>
      <c r="H78" s="68" t="s">
        <v>6</v>
      </c>
      <c r="I78" s="142" t="s">
        <v>206</v>
      </c>
      <c r="J78" s="142" t="s">
        <v>206</v>
      </c>
      <c r="L78" s="222"/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17</v>
      </c>
      <c r="G79" s="142" t="s">
        <v>206</v>
      </c>
      <c r="H79" s="68" t="s">
        <v>6</v>
      </c>
      <c r="I79" s="142" t="s">
        <v>206</v>
      </c>
      <c r="J79" s="142" t="s">
        <v>206</v>
      </c>
      <c r="L79" s="222"/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Tvåa grupp C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18</v>
      </c>
      <c r="E80" s="221" t="s">
        <v>6</v>
      </c>
      <c r="F80" s="220" t="s">
        <v>19</v>
      </c>
      <c r="G80" s="142" t="s">
        <v>206</v>
      </c>
      <c r="H80" s="68" t="s">
        <v>6</v>
      </c>
      <c r="I80" s="142" t="s">
        <v>206</v>
      </c>
      <c r="J80" s="142" t="s">
        <v>206</v>
      </c>
      <c r="L80" s="222"/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Vinnare grupp E</v>
      </c>
      <c r="BA80" s="119" t="s">
        <v>6</v>
      </c>
      <c r="BB80" s="94" t="str">
        <f t="shared" si="141"/>
        <v>Tvåa grupp F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Vinnare grupp 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20</v>
      </c>
      <c r="E81" s="221" t="s">
        <v>6</v>
      </c>
      <c r="F81" s="220" t="s">
        <v>21</v>
      </c>
      <c r="G81" s="142" t="s">
        <v>206</v>
      </c>
      <c r="H81" s="68" t="s">
        <v>6</v>
      </c>
      <c r="I81" s="142" t="s">
        <v>206</v>
      </c>
      <c r="J81" s="142" t="s">
        <v>206</v>
      </c>
      <c r="L81" s="222"/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Vinnare grupp G</v>
      </c>
      <c r="BA81" s="119" t="s">
        <v>6</v>
      </c>
      <c r="BB81" s="94" t="str">
        <f t="shared" si="141"/>
        <v>Tvåa grupp H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Vinnare grupp G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22</v>
      </c>
      <c r="E82" s="221" t="s">
        <v>6</v>
      </c>
      <c r="F82" s="220" t="s">
        <v>23</v>
      </c>
      <c r="G82" s="142" t="s">
        <v>206</v>
      </c>
      <c r="H82" s="6" t="s">
        <v>6</v>
      </c>
      <c r="I82" s="142" t="s">
        <v>206</v>
      </c>
      <c r="J82" s="142" t="s">
        <v>206</v>
      </c>
      <c r="L82" s="222"/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Vinnare grupp F</v>
      </c>
      <c r="BA82" s="119" t="s">
        <v>6</v>
      </c>
      <c r="BB82" s="94" t="str">
        <f t="shared" si="141"/>
        <v>Tvåa grupp E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Vinnare grupp F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25</v>
      </c>
      <c r="E83" s="221" t="s">
        <v>6</v>
      </c>
      <c r="F83" s="220" t="s">
        <v>26</v>
      </c>
      <c r="G83" s="142" t="s">
        <v>206</v>
      </c>
      <c r="H83" s="68" t="s">
        <v>6</v>
      </c>
      <c r="I83" s="142" t="s">
        <v>206</v>
      </c>
      <c r="J83" s="142" t="s">
        <v>206</v>
      </c>
      <c r="L83" s="222"/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Vinnare grupp H</v>
      </c>
      <c r="BA83" s="119" t="s">
        <v>6</v>
      </c>
      <c r="BB83" s="94" t="str">
        <f t="shared" si="141"/>
        <v>Tvåa grupp G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Vinnare grupp H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249" t="s">
        <v>2</v>
      </c>
      <c r="BA86" s="250"/>
      <c r="BB86" s="251"/>
      <c r="BC86" s="250" t="s">
        <v>4</v>
      </c>
      <c r="BD86" s="250"/>
      <c r="BE86" s="250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Segrare match 49</v>
      </c>
      <c r="E87" s="62" t="s">
        <v>6</v>
      </c>
      <c r="F87" s="51" t="str">
        <f>IF(L77="","Segrare match 50",L77)</f>
        <v>Segrare match 50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2"/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Segrare match 49</v>
      </c>
      <c r="BA87" s="119" t="s">
        <v>6</v>
      </c>
      <c r="BB87" s="94" t="str">
        <f>F87</f>
        <v>Segrare match 50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Tvåa grupp C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Segrare match 53</v>
      </c>
      <c r="E88" s="62" t="s">
        <v>6</v>
      </c>
      <c r="F88" s="51" t="str">
        <f>IF(L81="","Segrare match 54",L81)</f>
        <v>Segrare match 54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2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Segrare match 53</v>
      </c>
      <c r="BA88" s="119" t="s">
        <v>6</v>
      </c>
      <c r="BB88" s="94" t="str">
        <f>F88</f>
        <v>Segrare match 54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Tvåa grupp F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Segrare match 51</v>
      </c>
      <c r="E89" s="62" t="s">
        <v>6</v>
      </c>
      <c r="F89" s="51" t="str">
        <f>IF(L79="","Segrare match 52",L79)</f>
        <v>Segrare match 52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2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Segrare match 51</v>
      </c>
      <c r="BA89" s="119" t="s">
        <v>6</v>
      </c>
      <c r="BB89" s="94" t="str">
        <f>F89</f>
        <v>Segrare match 52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Tvåa grupp H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Segrare match 55</v>
      </c>
      <c r="E90" s="62" t="s">
        <v>6</v>
      </c>
      <c r="F90" s="51" t="str">
        <f>IF(L83="","Segrare match 56",L83)</f>
        <v>Segrare match 56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2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Segrare match 55</v>
      </c>
      <c r="BA90" s="119" t="s">
        <v>6</v>
      </c>
      <c r="BB90" s="94" t="str">
        <f>F90</f>
        <v>Segrare match 56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Tvåa grupp E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Tvåa grupp G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249" t="s">
        <v>2</v>
      </c>
      <c r="BA93" s="250"/>
      <c r="BB93" s="251"/>
      <c r="BC93" s="250" t="s">
        <v>4</v>
      </c>
      <c r="BD93" s="250"/>
      <c r="BE93" s="250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2"/>
      <c r="N94" s="162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2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Segrare match 49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Segrare match 53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Segrare match 51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8"/>
      <c r="G98" s="247" t="s">
        <v>4</v>
      </c>
      <c r="H98" s="247"/>
      <c r="I98" s="247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249" t="s">
        <v>2</v>
      </c>
      <c r="BA98" s="250"/>
      <c r="BB98" s="250"/>
      <c r="BC98" s="261" t="s">
        <v>4</v>
      </c>
      <c r="BD98" s="250"/>
      <c r="BE98" s="262"/>
      <c r="BF98" s="145" t="s">
        <v>81</v>
      </c>
      <c r="BG98" s="67" t="s">
        <v>89</v>
      </c>
      <c r="BI98" s="101" t="str">
        <f>D90</f>
        <v>Segrare match 55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Segrare match 50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Segrare match 54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Segrare match 52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249" t="s">
        <v>2</v>
      </c>
      <c r="BA102" s="250"/>
      <c r="BB102" s="251"/>
      <c r="BC102" s="250" t="s">
        <v>4</v>
      </c>
      <c r="BD102" s="250"/>
      <c r="BE102" s="250"/>
      <c r="BF102" s="145" t="s">
        <v>81</v>
      </c>
      <c r="BG102" s="67" t="s">
        <v>89</v>
      </c>
      <c r="BI102" s="101" t="str">
        <f>F90</f>
        <v>Segrare match 56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G48:I48"/>
    <mergeCell ref="BC48:BE48"/>
    <mergeCell ref="G57:I57"/>
    <mergeCell ref="BC57:BE57"/>
    <mergeCell ref="G66:I66"/>
    <mergeCell ref="BC66:BE66"/>
    <mergeCell ref="D30:F30"/>
    <mergeCell ref="G30:I30"/>
    <mergeCell ref="AZ30:BB30"/>
    <mergeCell ref="BC30:BE30"/>
    <mergeCell ref="G39:I39"/>
    <mergeCell ref="BC39:BE39"/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54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018">
        <v>2</v>
      </c>
      <c r="H4" s="68" t="s">
        <v>6</v>
      </c>
      <c r="I4" s="2010">
        <v>0</v>
      </c>
      <c r="J4" s="2010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018">
        <v>1</v>
      </c>
      <c r="H5" s="68" t="s">
        <v>6</v>
      </c>
      <c r="I5" s="2010">
        <v>0</v>
      </c>
      <c r="J5" s="2010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018">
        <v>1</v>
      </c>
      <c r="H6" s="68" t="s">
        <v>6</v>
      </c>
      <c r="I6" s="2010">
        <v>0</v>
      </c>
      <c r="J6" s="2010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018">
        <v>0</v>
      </c>
      <c r="H7" s="68" t="s">
        <v>6</v>
      </c>
      <c r="I7" s="2010">
        <v>1</v>
      </c>
      <c r="J7" s="2010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018">
        <v>0</v>
      </c>
      <c r="H8" s="68" t="s">
        <v>6</v>
      </c>
      <c r="I8" s="2010">
        <v>4</v>
      </c>
      <c r="J8" s="2010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019">
        <v>1</v>
      </c>
      <c r="H9" s="68" t="s">
        <v>6</v>
      </c>
      <c r="I9" s="2010">
        <v>1</v>
      </c>
      <c r="J9" s="2011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74</v>
      </c>
      <c r="U13" s="214">
        <v>0</v>
      </c>
      <c r="V13" s="215">
        <f t="shared" ref="V13:V18" si="19">SUM(T13:U13)</f>
        <v>74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0</v>
      </c>
      <c r="U14" s="216">
        <f>O76</f>
        <v>6</v>
      </c>
      <c r="V14" s="217">
        <f t="shared" si="19"/>
        <v>6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80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250" t="s">
        <v>4</v>
      </c>
      <c r="BF39" s="250"/>
      <c r="BG39" s="250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2</v>
      </c>
      <c r="BH44" s="99">
        <f>IF(J44='Resultat &amp; tabell'!$J44,1,0)</f>
        <v>0</v>
      </c>
      <c r="BI44" s="81">
        <f t="shared" si="71"/>
        <v>4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250" t="s">
        <v>4</v>
      </c>
      <c r="BF48" s="250"/>
      <c r="BG48" s="250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250" t="s">
        <v>4</v>
      </c>
      <c r="BF57" s="250"/>
      <c r="BG57" s="250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2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0</v>
      </c>
      <c r="BI63" s="81">
        <f t="shared" si="109"/>
        <v>0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250" t="s">
        <v>4</v>
      </c>
      <c r="BF66" s="250"/>
      <c r="BG66" s="250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2</v>
      </c>
      <c r="BH71" s="99">
        <f>IF(J71='Resultat &amp; tabell'!$J71,1,0)</f>
        <v>0</v>
      </c>
      <c r="BI71" s="81">
        <f t="shared" si="128"/>
        <v>4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0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4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66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17" t="s">
        <v>5</v>
      </c>
      <c r="N76" s="205"/>
      <c r="O76" s="268">
        <f>BO92</f>
        <v>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17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17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0</v>
      </c>
      <c r="M79" s="2017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17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17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17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0</v>
      </c>
      <c r="M83" s="2017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66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2010">
        <v>1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2010">
        <v>1</v>
      </c>
      <c r="H88" s="68" t="s">
        <v>6</v>
      </c>
      <c r="I88" s="142">
        <v>1</v>
      </c>
      <c r="J88" s="142" t="s">
        <v>122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2010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2010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66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66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66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  <mergeCell ref="BB30:BD30"/>
    <mergeCell ref="BE30:BG30"/>
    <mergeCell ref="BE39:BG39"/>
    <mergeCell ref="BE48:BG48"/>
    <mergeCell ref="BE57:BG57"/>
    <mergeCell ref="BB3:BD3"/>
    <mergeCell ref="BE3:BG3"/>
    <mergeCell ref="BB12:BD12"/>
    <mergeCell ref="BE12:BG12"/>
    <mergeCell ref="BB21:BD21"/>
    <mergeCell ref="BE21:BG21"/>
    <mergeCell ref="D75:F75"/>
    <mergeCell ref="D102:F102"/>
    <mergeCell ref="D98:F98"/>
    <mergeCell ref="D93:F93"/>
    <mergeCell ref="D86:F86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806" customWidth="1"/>
    <col min="2" max="2" width="5.85546875" style="1798" customWidth="1"/>
    <col min="3" max="3" width="6.28515625" style="1816" bestFit="1" customWidth="1"/>
    <col min="4" max="4" width="17.7109375" style="1816" customWidth="1"/>
    <col min="5" max="5" width="1.5703125" style="1817" bestFit="1" customWidth="1"/>
    <col min="6" max="6" width="17.7109375" style="1816" customWidth="1"/>
    <col min="7" max="7" width="4.85546875" style="1817" customWidth="1"/>
    <col min="8" max="8" width="1.5703125" style="1817" bestFit="1" customWidth="1"/>
    <col min="9" max="9" width="4.85546875" style="1817" customWidth="1"/>
    <col min="10" max="10" width="6.42578125" style="1817" bestFit="1" customWidth="1"/>
    <col min="11" max="11" width="6.42578125" style="1919" customWidth="1"/>
    <col min="12" max="12" width="5.85546875" style="1920" customWidth="1"/>
    <col min="13" max="13" width="20.5703125" style="1923" bestFit="1" customWidth="1"/>
    <col min="14" max="14" width="5.7109375" style="1957" customWidth="1"/>
    <col min="15" max="15" width="6.7109375" style="1958" bestFit="1" customWidth="1"/>
    <col min="16" max="17" width="5.7109375" style="1923" customWidth="1"/>
    <col min="18" max="18" width="5.85546875" style="1923" customWidth="1"/>
    <col min="19" max="19" width="15" style="1942" bestFit="1" customWidth="1"/>
    <col min="20" max="21" width="6.7109375" style="1817" customWidth="1"/>
    <col min="22" max="22" width="19.42578125" style="1817" customWidth="1"/>
    <col min="23" max="23" width="13.42578125" style="1826" customWidth="1"/>
    <col min="24" max="24" width="6.42578125" style="1806" customWidth="1"/>
    <col min="25" max="25" width="5.7109375" style="1806" customWidth="1"/>
    <col min="26" max="26" width="16.28515625" style="1813" hidden="1" customWidth="1"/>
    <col min="27" max="27" width="7.140625" style="1814" hidden="1" customWidth="1"/>
    <col min="28" max="29" width="5.7109375" style="1814" hidden="1" customWidth="1"/>
    <col min="30" max="30" width="16.28515625" style="1813" hidden="1" customWidth="1"/>
    <col min="31" max="31" width="7.140625" style="1809" hidden="1" customWidth="1"/>
    <col min="32" max="32" width="5.42578125" style="1810" hidden="1" customWidth="1"/>
    <col min="33" max="33" width="4.7109375" style="1810" hidden="1" customWidth="1"/>
    <col min="34" max="38" width="9.140625" style="1809" hidden="1" customWidth="1"/>
    <col min="39" max="39" width="9.85546875" style="1809" hidden="1" customWidth="1"/>
    <col min="40" max="40" width="13.85546875" style="1809" hidden="1" customWidth="1"/>
    <col min="41" max="41" width="5.7109375" style="1809" hidden="1" customWidth="1"/>
    <col min="42" max="42" width="3.85546875" style="1809" hidden="1" customWidth="1"/>
    <col min="43" max="43" width="3.28515625" style="1809" hidden="1" customWidth="1"/>
    <col min="44" max="44" width="3.7109375" style="1809" hidden="1" customWidth="1"/>
    <col min="45" max="45" width="9.140625" style="1809" hidden="1" customWidth="1"/>
    <col min="46" max="46" width="4.85546875" style="1809" hidden="1" customWidth="1"/>
    <col min="47" max="47" width="13.85546875" style="1809" hidden="1" customWidth="1"/>
    <col min="48" max="48" width="5.7109375" style="1809" hidden="1" customWidth="1"/>
    <col min="49" max="51" width="4.7109375" style="1809" hidden="1" customWidth="1"/>
    <col min="52" max="52" width="5.85546875" style="1879" hidden="1" customWidth="1"/>
    <col min="53" max="53" width="6.28515625" style="1828" hidden="1" customWidth="1"/>
    <col min="54" max="54" width="16.28515625" style="1828" hidden="1" customWidth="1"/>
    <col min="55" max="55" width="1.5703125" style="1887" hidden="1" customWidth="1"/>
    <col min="56" max="56" width="16.28515625" style="1828" hidden="1" customWidth="1"/>
    <col min="57" max="57" width="4.85546875" style="1887" hidden="1" customWidth="1"/>
    <col min="58" max="58" width="1.5703125" style="1887" hidden="1" customWidth="1"/>
    <col min="59" max="59" width="4.85546875" style="1887" hidden="1" customWidth="1"/>
    <col min="60" max="60" width="6.42578125" style="1887" hidden="1" customWidth="1"/>
    <col min="61" max="61" width="6.42578125" style="1833" hidden="1" customWidth="1"/>
    <col min="62" max="62" width="5.85546875" style="1829" hidden="1" customWidth="1"/>
    <col min="63" max="63" width="28.85546875" style="1880" hidden="1" customWidth="1"/>
    <col min="64" max="64" width="34" style="1879" hidden="1" customWidth="1"/>
    <col min="65" max="65" width="18.7109375" style="1907" hidden="1" customWidth="1"/>
    <col min="66" max="66" width="16.28515625" style="1829" hidden="1" customWidth="1"/>
    <col min="67" max="67" width="5.7109375" style="1829" hidden="1" customWidth="1"/>
    <col min="68" max="68" width="13.85546875" style="1806" customWidth="1"/>
    <col min="69" max="70" width="5.7109375" style="1806" bestFit="1" customWidth="1"/>
    <col min="71" max="16384" width="9.140625" style="1806"/>
  </cols>
  <sheetData>
    <row r="2" spans="2:67" ht="14.25" customHeight="1" x14ac:dyDescent="0.25">
      <c r="B2" s="1802" t="s">
        <v>0</v>
      </c>
      <c r="C2" s="1803"/>
      <c r="D2" s="1803"/>
      <c r="E2" s="1804"/>
      <c r="F2" s="1803"/>
      <c r="G2" s="1804"/>
      <c r="H2" s="1804"/>
      <c r="I2" s="1804"/>
      <c r="J2" s="1804"/>
      <c r="M2" s="1921"/>
      <c r="N2" s="1922"/>
      <c r="O2" s="1922"/>
      <c r="P2" s="1922"/>
      <c r="Q2" s="1922"/>
      <c r="S2" s="1924" t="s">
        <v>82</v>
      </c>
      <c r="T2" s="1797"/>
      <c r="U2" s="1797"/>
      <c r="V2" s="1797"/>
      <c r="W2" s="1798"/>
      <c r="X2" s="1798"/>
      <c r="Z2" s="1807"/>
      <c r="AA2" s="1808"/>
      <c r="AB2" s="1808"/>
      <c r="AC2" s="1808"/>
      <c r="AD2" s="1807"/>
      <c r="AZ2" s="1864" t="s">
        <v>0</v>
      </c>
      <c r="BA2" s="1865"/>
      <c r="BB2" s="1865"/>
      <c r="BC2" s="1866"/>
      <c r="BD2" s="1865"/>
      <c r="BE2" s="1866"/>
      <c r="BF2" s="1866"/>
      <c r="BG2" s="1866"/>
      <c r="BH2" s="1866"/>
      <c r="BK2" s="1797" t="s">
        <v>82</v>
      </c>
      <c r="BL2" s="1798"/>
      <c r="BM2" s="1798"/>
      <c r="BN2" s="1880"/>
      <c r="BO2" s="1880"/>
    </row>
    <row r="3" spans="2:67" ht="14.25" customHeight="1" x14ac:dyDescent="0.25">
      <c r="B3" s="1835" t="s">
        <v>2</v>
      </c>
      <c r="C3" s="1836" t="s">
        <v>3</v>
      </c>
      <c r="D3" s="246" t="s">
        <v>2</v>
      </c>
      <c r="E3" s="247"/>
      <c r="F3" s="248"/>
      <c r="G3" s="263" t="s">
        <v>4</v>
      </c>
      <c r="H3" s="263"/>
      <c r="I3" s="263"/>
      <c r="J3" s="1834" t="s">
        <v>81</v>
      </c>
      <c r="K3" s="1925" t="s">
        <v>89</v>
      </c>
      <c r="M3" s="1926" t="s">
        <v>0</v>
      </c>
      <c r="N3" s="1927" t="s">
        <v>89</v>
      </c>
      <c r="O3" s="1927" t="s">
        <v>90</v>
      </c>
      <c r="P3" s="1927" t="s">
        <v>91</v>
      </c>
      <c r="Q3" s="1928" t="s">
        <v>101</v>
      </c>
      <c r="S3" s="1929" t="s">
        <v>83</v>
      </c>
      <c r="T3" s="247" t="s">
        <v>129</v>
      </c>
      <c r="U3" s="247"/>
      <c r="V3" s="247"/>
      <c r="W3" s="247"/>
      <c r="X3" s="1860" t="s">
        <v>89</v>
      </c>
      <c r="Z3" s="1811" t="s">
        <v>87</v>
      </c>
      <c r="AA3" s="1811" t="s">
        <v>89</v>
      </c>
      <c r="AB3" s="1811" t="s">
        <v>90</v>
      </c>
      <c r="AC3" s="1811" t="s">
        <v>91</v>
      </c>
      <c r="AD3" s="1811" t="s">
        <v>88</v>
      </c>
      <c r="AE3" s="1811" t="s">
        <v>89</v>
      </c>
      <c r="AF3" s="1811" t="s">
        <v>90</v>
      </c>
      <c r="AG3" s="1811" t="s">
        <v>91</v>
      </c>
      <c r="AI3" s="1812" t="s">
        <v>99</v>
      </c>
      <c r="AJ3" s="1812" t="s">
        <v>98</v>
      </c>
      <c r="AK3" s="1812" t="s">
        <v>97</v>
      </c>
      <c r="AL3" s="1811" t="s">
        <v>96</v>
      </c>
      <c r="AM3" s="1811" t="s">
        <v>95</v>
      </c>
      <c r="AN3" s="1811" t="s">
        <v>92</v>
      </c>
      <c r="AO3" s="1811" t="s">
        <v>89</v>
      </c>
      <c r="AP3" s="1811" t="s">
        <v>90</v>
      </c>
      <c r="AQ3" s="1811" t="s">
        <v>91</v>
      </c>
      <c r="AR3" s="1812" t="s">
        <v>93</v>
      </c>
      <c r="AT3" s="1811" t="s">
        <v>94</v>
      </c>
      <c r="AU3" s="1811" t="s">
        <v>92</v>
      </c>
      <c r="AV3" s="1811" t="s">
        <v>89</v>
      </c>
      <c r="AW3" s="1811" t="s">
        <v>90</v>
      </c>
      <c r="AX3" s="1811" t="s">
        <v>91</v>
      </c>
      <c r="AY3" s="1812" t="s">
        <v>93</v>
      </c>
      <c r="AZ3" s="1868" t="s">
        <v>2</v>
      </c>
      <c r="BA3" s="186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870" t="s">
        <v>81</v>
      </c>
      <c r="BI3" s="1837" t="s">
        <v>89</v>
      </c>
      <c r="BK3" s="1835" t="s">
        <v>83</v>
      </c>
      <c r="BL3" s="1834" t="s">
        <v>86</v>
      </c>
      <c r="BM3" s="1860" t="s">
        <v>89</v>
      </c>
      <c r="BN3" s="1863"/>
      <c r="BO3" s="1863"/>
    </row>
    <row r="4" spans="2:67" ht="14.25" customHeight="1" x14ac:dyDescent="0.25">
      <c r="B4" s="1800">
        <v>1</v>
      </c>
      <c r="C4" s="1838">
        <v>41802</v>
      </c>
      <c r="D4" s="1839" t="s">
        <v>166</v>
      </c>
      <c r="E4" s="1840" t="s">
        <v>6</v>
      </c>
      <c r="F4" s="1841" t="s">
        <v>170</v>
      </c>
      <c r="G4" s="1985">
        <v>2</v>
      </c>
      <c r="H4" s="1854" t="s">
        <v>6</v>
      </c>
      <c r="I4" s="1980">
        <v>0</v>
      </c>
      <c r="J4" s="1981">
        <v>1</v>
      </c>
      <c r="K4" s="1930">
        <f>IF('Resultat &amp; tabell'!J4="",0,BI4)</f>
        <v>1</v>
      </c>
      <c r="L4" s="1931">
        <v>1</v>
      </c>
      <c r="M4" s="1932" t="str">
        <f>VLOOKUP(L4,$AT$4:$AY$7,2,FALSE)</f>
        <v>Brasilien</v>
      </c>
      <c r="N4" s="1979">
        <f>VLOOKUP(M4,$AU$4:$AY$7,2,FALSE)</f>
        <v>9</v>
      </c>
      <c r="O4" s="1933">
        <f>VLOOKUP(M4,$AU$4:$AY$7,3,FALSE)</f>
        <v>6</v>
      </c>
      <c r="P4" s="1933">
        <f>VLOOKUP(M4,$AU$4:$AY$7,4,FALSE)</f>
        <v>1</v>
      </c>
      <c r="Q4" s="1934">
        <f>VLOOKUP(M4,$AU$4:$AY$7,5,FALSE)</f>
        <v>5</v>
      </c>
      <c r="S4" s="1935" t="s">
        <v>84</v>
      </c>
      <c r="T4" s="255" t="s">
        <v>266</v>
      </c>
      <c r="U4" s="256"/>
      <c r="V4" s="256"/>
      <c r="W4" s="257"/>
      <c r="X4" s="1972">
        <f>IF(T4='Resultat &amp; tabell'!S4,20,0)</f>
        <v>0</v>
      </c>
      <c r="Z4" s="1813" t="s">
        <v>5</v>
      </c>
      <c r="AA4" s="1814">
        <f>IF(G4="",0,IF($G4&lt;$I4,0,IF($G4=$I4,1,3)))</f>
        <v>3</v>
      </c>
      <c r="AB4" s="1814">
        <f t="shared" ref="AB4:AB9" si="0">G4</f>
        <v>2</v>
      </c>
      <c r="AC4" s="1814">
        <f t="shared" ref="AC4:AC9" si="1">I4</f>
        <v>0</v>
      </c>
      <c r="AD4" s="1813" t="s">
        <v>7</v>
      </c>
      <c r="AE4" s="1814">
        <f>IF(I4="",0,IF(I4&lt;G4,0,IF(G4=I4,1,3)))</f>
        <v>0</v>
      </c>
      <c r="AF4" s="1810">
        <f t="shared" ref="AF4:AF9" si="2">I4</f>
        <v>0</v>
      </c>
      <c r="AG4" s="1810">
        <f t="shared" ref="AG4:AG9" si="3">G4</f>
        <v>2</v>
      </c>
      <c r="AI4" s="1809">
        <f>RANK($AJ4,$AJ$4:$AJ$7,1)+COUNTIF($AJ$4:$AJ4,$AJ4)-1</f>
        <v>1</v>
      </c>
      <c r="AJ4" s="1809">
        <f>AK4+AL4+AM4</f>
        <v>1</v>
      </c>
      <c r="AK4" s="1809">
        <f>SUMPRODUCT(($AO$4:$AO$7=AO4)*($AR$4:$AR$7=AR4)*($AP$4:$AP$7&gt;AP4))</f>
        <v>0</v>
      </c>
      <c r="AL4" s="1809">
        <f>SUMPRODUCT(($AO$4:$AO$7=AO4)*($AR$4:$AR$7&gt;AR4))</f>
        <v>0</v>
      </c>
      <c r="AM4" s="1809">
        <f>RANK(AO4,$AO$4:$AO$7)</f>
        <v>1</v>
      </c>
      <c r="AN4" s="1813" t="s">
        <v>5</v>
      </c>
      <c r="AO4" s="1809">
        <f>SUMIF($Z$4:$Z$9,$AN4,$AA$4:$AA$9)+SUMIF($AD$4:$AD$9,$AN4,$AE$4:$AE$9)</f>
        <v>9</v>
      </c>
      <c r="AP4" s="1809">
        <f>SUMIF($Z$4:$Z$9,AN4,$AB$4:$AB$9)+SUMIF($AD$4:$AD$9,AN4,$AF$4:$AF$9)</f>
        <v>6</v>
      </c>
      <c r="AQ4" s="1809">
        <f>SUMIF($AD$4:$AD$9,AN4,$AG$4:$AG$9)+SUMIF($Z$4:$Z$9,AN4,$AC$4:$AC$9)</f>
        <v>1</v>
      </c>
      <c r="AR4" s="1809">
        <f>AP4-AQ4</f>
        <v>5</v>
      </c>
      <c r="AT4" s="1809">
        <v>1</v>
      </c>
      <c r="AU4" s="1809" t="str">
        <f>VLOOKUP($AT4,$AI$4:$AR$7,6,FALSE)</f>
        <v>Brasilien</v>
      </c>
      <c r="AV4" s="1809">
        <f>VLOOKUP($AU4,$AN$4:$AR$7,2,FALSE)</f>
        <v>9</v>
      </c>
      <c r="AW4" s="1809">
        <f t="shared" ref="AW4:AW7" si="4">VLOOKUP($AU4,$AN$4:$AR$7,3,FALSE)</f>
        <v>6</v>
      </c>
      <c r="AX4" s="1809">
        <f>VLOOKUP($AU4,$AN$4:$AR$7,4,FALSE)</f>
        <v>1</v>
      </c>
      <c r="AY4" s="1809">
        <f>VLOOKUP($AU4,$AN$4:$AR$7,5,FALSE)</f>
        <v>5</v>
      </c>
      <c r="AZ4" s="1871">
        <v>1</v>
      </c>
      <c r="BA4" s="1872">
        <v>41803</v>
      </c>
      <c r="BB4" s="1873" t="s">
        <v>5</v>
      </c>
      <c r="BC4" s="1874" t="s">
        <v>6</v>
      </c>
      <c r="BD4" s="1875" t="s">
        <v>7</v>
      </c>
      <c r="BE4" s="1877">
        <f>IF(G4='Resultat &amp; tabell'!$G4,2,0)</f>
        <v>0</v>
      </c>
      <c r="BF4" s="1876" t="s">
        <v>6</v>
      </c>
      <c r="BG4" s="1877">
        <f>IF(I4='Resultat &amp; tabell'!$I4,2,0)</f>
        <v>0</v>
      </c>
      <c r="BH4" s="1877">
        <f>IF(J4='Resultat &amp; tabell'!$J4,1,0)</f>
        <v>1</v>
      </c>
      <c r="BI4" s="1861">
        <f>SUM(BE4+BG4+BH4)</f>
        <v>1</v>
      </c>
      <c r="BJ4" s="1831"/>
      <c r="BK4" s="1935" t="s">
        <v>199</v>
      </c>
      <c r="BL4" s="1842"/>
      <c r="BM4" s="1914" t="e">
        <f>IF(#REF!='Resultat &amp; tabell'!$M4,20,0)</f>
        <v>#REF!</v>
      </c>
      <c r="BN4" s="1901"/>
      <c r="BO4" s="1901"/>
    </row>
    <row r="5" spans="2:67" ht="14.25" customHeight="1" x14ac:dyDescent="0.25">
      <c r="B5" s="1800">
        <v>2</v>
      </c>
      <c r="C5" s="1843">
        <v>41803.541666666664</v>
      </c>
      <c r="D5" s="1839" t="s">
        <v>168</v>
      </c>
      <c r="E5" s="1840" t="s">
        <v>6</v>
      </c>
      <c r="F5" s="1841" t="s">
        <v>169</v>
      </c>
      <c r="G5" s="1985">
        <v>0</v>
      </c>
      <c r="H5" s="1854" t="s">
        <v>6</v>
      </c>
      <c r="I5" s="1980">
        <v>1</v>
      </c>
      <c r="J5" s="1981">
        <v>2</v>
      </c>
      <c r="K5" s="1930">
        <f>IF('Resultat &amp; tabell'!J5="",0,BI5)</f>
        <v>0</v>
      </c>
      <c r="L5" s="1920">
        <v>2</v>
      </c>
      <c r="M5" s="1936" t="str">
        <f>VLOOKUP(L5,$AT$4:$AY$7,2,FALSE)</f>
        <v>Kamerun</v>
      </c>
      <c r="N5" s="1937">
        <f>VLOOKUP(M5,$AU$4:$AY$7,2,FALSE)</f>
        <v>4</v>
      </c>
      <c r="O5" s="1937">
        <f>VLOOKUP(M5,$AU$4:$AY$7,3,FALSE)</f>
        <v>3</v>
      </c>
      <c r="P5" s="1937">
        <f>VLOOKUP(M5,$AU$4:$AY$7,4,FALSE)</f>
        <v>3</v>
      </c>
      <c r="Q5" s="1938">
        <f>VLOOKUP(M5,$AU$4:$AY$7,5,FALSE)</f>
        <v>0</v>
      </c>
      <c r="S5" s="1935" t="s">
        <v>123</v>
      </c>
      <c r="T5" s="252" t="s">
        <v>259</v>
      </c>
      <c r="U5" s="253"/>
      <c r="V5" s="253"/>
      <c r="W5" s="254"/>
      <c r="X5" s="1972">
        <f>IF(T5='Resultat &amp; tabell'!S5,20,0)</f>
        <v>0</v>
      </c>
      <c r="Z5" s="1813" t="s">
        <v>10</v>
      </c>
      <c r="AA5" s="1814">
        <f t="shared" ref="AA5:AA9" si="5">IF(G5="",0,IF($G5&lt;$I5,0,IF($G5=$I5,1,3)))</f>
        <v>0</v>
      </c>
      <c r="AB5" s="1814">
        <f t="shared" si="0"/>
        <v>0</v>
      </c>
      <c r="AC5" s="1814">
        <f t="shared" si="1"/>
        <v>1</v>
      </c>
      <c r="AD5" s="1813" t="s">
        <v>11</v>
      </c>
      <c r="AE5" s="1814">
        <f t="shared" ref="AE5:AE9" si="6">IF(I5="",0,IF(I5&lt;G5,0,IF(G5=I5,1,3)))</f>
        <v>3</v>
      </c>
      <c r="AF5" s="1810">
        <f t="shared" si="2"/>
        <v>1</v>
      </c>
      <c r="AG5" s="1810">
        <f t="shared" si="3"/>
        <v>0</v>
      </c>
      <c r="AI5" s="1809">
        <f>RANK($AJ5,$AJ$4:$AJ$7,1)+COUNTIF($AJ$4:$AJ5,$AJ5)-1</f>
        <v>4</v>
      </c>
      <c r="AJ5" s="1809">
        <f t="shared" ref="AJ5:AJ7" si="7">AK5+AL5+AM5</f>
        <v>4</v>
      </c>
      <c r="AK5" s="1809">
        <f t="shared" ref="AK5:AK7" si="8">SUMPRODUCT(($AO$4:$AO$7=AO5)*($AR$4:$AR$7=AR5)*($AP$4:$AP$7&gt;AP5))</f>
        <v>0</v>
      </c>
      <c r="AL5" s="1809">
        <f t="shared" ref="AL5:AL7" si="9">SUMPRODUCT(($AO$4:$AO$7=AO5)*($AR$4:$AR$7&gt;AR5))</f>
        <v>0</v>
      </c>
      <c r="AM5" s="1809">
        <f t="shared" ref="AM5:AM7" si="10">RANK(AO5,$AO$4:$AO$7)</f>
        <v>4</v>
      </c>
      <c r="AN5" s="1813" t="s">
        <v>10</v>
      </c>
      <c r="AO5" s="1809">
        <f t="shared" ref="AO5:AO7" si="11">SUMIF($Z$4:$Z$9,$AN5,$AA$4:$AA$9)+SUMIF($AD$4:$AD$9,$AN5,$AE$4:$AE$9)</f>
        <v>0</v>
      </c>
      <c r="AP5" s="1809">
        <f>SUMIF($Z$4:$Z$9,AN5,$AB$4:$AB$9)+SUMIF($AD$4:$AD$9,AN5,$AF$4:$AF$9)</f>
        <v>0</v>
      </c>
      <c r="AQ5" s="1809">
        <f t="shared" ref="AQ5:AQ7" si="12">SUMIF($AD$4:$AD$9,AN5,$AG$4:$AG$9)+SUMIF($Z$4:$Z$9,AN5,$AC$4:$AC$9)</f>
        <v>4</v>
      </c>
      <c r="AR5" s="1809">
        <f t="shared" ref="AR5:AR7" si="13">AP5-AQ5</f>
        <v>-4</v>
      </c>
      <c r="AT5" s="1809">
        <v>2</v>
      </c>
      <c r="AU5" s="1809" t="str">
        <f t="shared" ref="AU5:AU7" si="14">VLOOKUP($AT5,$AI$4:$AR$7,6,FALSE)</f>
        <v>Kamerun</v>
      </c>
      <c r="AV5" s="1809">
        <f t="shared" ref="AV5:AV7" si="15">VLOOKUP($AU5,$AN$4:$AR$7,2,FALSE)</f>
        <v>4</v>
      </c>
      <c r="AW5" s="1809">
        <f t="shared" si="4"/>
        <v>3</v>
      </c>
      <c r="AX5" s="1809">
        <f t="shared" ref="AX5:AX7" si="16">VLOOKUP($AU5,$AN$4:$AR$7,4,FALSE)</f>
        <v>3</v>
      </c>
      <c r="AY5" s="1809">
        <f t="shared" ref="AY5:AY7" si="17">VLOOKUP($AU5,$AN$4:$AR$7,5,FALSE)</f>
        <v>0</v>
      </c>
      <c r="AZ5" s="1871">
        <v>2</v>
      </c>
      <c r="BA5" s="1878">
        <v>41803.541666666664</v>
      </c>
      <c r="BB5" s="1873" t="s">
        <v>10</v>
      </c>
      <c r="BC5" s="1874" t="s">
        <v>6</v>
      </c>
      <c r="BD5" s="1875" t="s">
        <v>11</v>
      </c>
      <c r="BE5" s="1877">
        <f>IF(G5='Resultat &amp; tabell'!$G5,2,0)</f>
        <v>0</v>
      </c>
      <c r="BF5" s="1876" t="s">
        <v>6</v>
      </c>
      <c r="BG5" s="1877">
        <f>IF(I5='Resultat &amp; tabell'!$I5,2,0)</f>
        <v>0</v>
      </c>
      <c r="BH5" s="1877">
        <f>IF(J5='Resultat &amp; tabell'!$J5,1,0)</f>
        <v>0</v>
      </c>
      <c r="BI5" s="1861">
        <f t="shared" ref="BI5:BI9" si="18">SUM(BE5+BG5+BH5)</f>
        <v>0</v>
      </c>
      <c r="BK5" s="1935" t="s">
        <v>84</v>
      </c>
      <c r="BL5" s="1859"/>
      <c r="BM5" s="1914">
        <f>IF(T4='Resultat &amp; tabell'!$M5,20,0)</f>
        <v>0</v>
      </c>
      <c r="BN5" s="1901"/>
      <c r="BO5" s="1901"/>
    </row>
    <row r="6" spans="2:67" ht="14.25" customHeight="1" x14ac:dyDescent="0.25">
      <c r="B6" s="1800">
        <v>17</v>
      </c>
      <c r="C6" s="1843">
        <v>41807.666666666664</v>
      </c>
      <c r="D6" s="1845" t="s">
        <v>166</v>
      </c>
      <c r="E6" s="1840" t="s">
        <v>6</v>
      </c>
      <c r="F6" s="1841" t="s">
        <v>168</v>
      </c>
      <c r="G6" s="1985">
        <v>2</v>
      </c>
      <c r="H6" s="1854" t="s">
        <v>6</v>
      </c>
      <c r="I6" s="1980">
        <v>0</v>
      </c>
      <c r="J6" s="1981">
        <v>1</v>
      </c>
      <c r="K6" s="1930">
        <f>IF('Resultat &amp; tabell'!J6="",0,BI6)</f>
        <v>2</v>
      </c>
      <c r="L6" s="1920">
        <v>3</v>
      </c>
      <c r="M6" s="1939" t="str">
        <f>VLOOKUP(L6,$AT$4:$AY$7,2,FALSE)</f>
        <v>Kroatien</v>
      </c>
      <c r="N6" s="1933">
        <f>VLOOKUP(M6,$AU$4:$AY$7,2,FALSE)</f>
        <v>4</v>
      </c>
      <c r="O6" s="1933">
        <f>VLOOKUP(M6,$AU$4:$AY$7,3,FALSE)</f>
        <v>2</v>
      </c>
      <c r="P6" s="1933">
        <f>VLOOKUP(M6,$AU$4:$AY$7,4,FALSE)</f>
        <v>3</v>
      </c>
      <c r="Q6" s="1934">
        <f>VLOOKUP(M6,$AU$4:$AY$7,5,FALSE)</f>
        <v>-1</v>
      </c>
      <c r="Z6" s="1813" t="s">
        <v>5</v>
      </c>
      <c r="AA6" s="1814">
        <f t="shared" si="5"/>
        <v>3</v>
      </c>
      <c r="AB6" s="1814">
        <f t="shared" si="0"/>
        <v>2</v>
      </c>
      <c r="AC6" s="1814">
        <f t="shared" si="1"/>
        <v>0</v>
      </c>
      <c r="AD6" s="1813" t="s">
        <v>10</v>
      </c>
      <c r="AE6" s="1814">
        <f t="shared" si="6"/>
        <v>0</v>
      </c>
      <c r="AF6" s="1810">
        <f t="shared" si="2"/>
        <v>0</v>
      </c>
      <c r="AG6" s="1810">
        <f t="shared" si="3"/>
        <v>2</v>
      </c>
      <c r="AI6" s="1809">
        <f>RANK($AJ6,$AJ$4:$AJ$7,1)+COUNTIF($AJ$4:$AJ6,$AJ6)-1</f>
        <v>3</v>
      </c>
      <c r="AJ6" s="1809">
        <f t="shared" si="7"/>
        <v>3</v>
      </c>
      <c r="AK6" s="1809">
        <f t="shared" si="8"/>
        <v>0</v>
      </c>
      <c r="AL6" s="1809">
        <f t="shared" si="9"/>
        <v>1</v>
      </c>
      <c r="AM6" s="1809">
        <f t="shared" si="10"/>
        <v>2</v>
      </c>
      <c r="AN6" s="1813" t="s">
        <v>7</v>
      </c>
      <c r="AO6" s="1809">
        <f t="shared" si="11"/>
        <v>4</v>
      </c>
      <c r="AP6" s="1809">
        <f>SUMIF($Z$4:$Z$9,AN6,$AB$4:$AB$9)+SUMIF($AD$4:$AD$9,AN6,$AF$4:$AF$9)</f>
        <v>2</v>
      </c>
      <c r="AQ6" s="1809">
        <f t="shared" si="12"/>
        <v>3</v>
      </c>
      <c r="AR6" s="1809">
        <f t="shared" si="13"/>
        <v>-1</v>
      </c>
      <c r="AT6" s="1809">
        <v>3</v>
      </c>
      <c r="AU6" s="1809" t="str">
        <f t="shared" si="14"/>
        <v>Kroatien</v>
      </c>
      <c r="AV6" s="1809">
        <f t="shared" si="15"/>
        <v>4</v>
      </c>
      <c r="AW6" s="1809">
        <f t="shared" si="4"/>
        <v>2</v>
      </c>
      <c r="AX6" s="1809">
        <f t="shared" si="16"/>
        <v>3</v>
      </c>
      <c r="AY6" s="1809">
        <f t="shared" si="17"/>
        <v>-1</v>
      </c>
      <c r="AZ6" s="1871">
        <v>17</v>
      </c>
      <c r="BA6" s="1878">
        <v>41807.666666666664</v>
      </c>
      <c r="BB6" s="1873" t="s">
        <v>5</v>
      </c>
      <c r="BC6" s="1874" t="s">
        <v>6</v>
      </c>
      <c r="BD6" s="1875" t="s">
        <v>10</v>
      </c>
      <c r="BE6" s="1877">
        <f>IF(G6='Resultat &amp; tabell'!$G6,2,0)</f>
        <v>0</v>
      </c>
      <c r="BF6" s="1876" t="s">
        <v>6</v>
      </c>
      <c r="BG6" s="1877">
        <f>IF(I6='Resultat &amp; tabell'!$I6,2,0)</f>
        <v>2</v>
      </c>
      <c r="BH6" s="1877">
        <f>IF(J6='Resultat &amp; tabell'!$J6,1,0)</f>
        <v>0</v>
      </c>
      <c r="BI6" s="1861">
        <f t="shared" si="18"/>
        <v>2</v>
      </c>
      <c r="BK6" s="1935" t="s">
        <v>123</v>
      </c>
      <c r="BL6" s="1859"/>
      <c r="BM6" s="1914">
        <f>IF(T5='Resultat &amp; tabell'!$M6,20,0)</f>
        <v>0</v>
      </c>
      <c r="BN6" s="1901"/>
      <c r="BO6" s="1901"/>
    </row>
    <row r="7" spans="2:67" ht="14.25" customHeight="1" x14ac:dyDescent="0.25">
      <c r="B7" s="1800">
        <v>18</v>
      </c>
      <c r="C7" s="1843">
        <v>41808.75</v>
      </c>
      <c r="D7" s="1839" t="s">
        <v>169</v>
      </c>
      <c r="E7" s="1840" t="s">
        <v>6</v>
      </c>
      <c r="F7" s="1841" t="s">
        <v>170</v>
      </c>
      <c r="G7" s="1985">
        <v>1</v>
      </c>
      <c r="H7" s="1854" t="s">
        <v>6</v>
      </c>
      <c r="I7" s="1980">
        <v>1</v>
      </c>
      <c r="J7" s="1981" t="s">
        <v>214</v>
      </c>
      <c r="K7" s="1930">
        <f>IF('Resultat &amp; tabell'!J7="",0,BI7)</f>
        <v>0</v>
      </c>
      <c r="L7" s="1920">
        <v>4</v>
      </c>
      <c r="M7" s="1940" t="str">
        <f>VLOOKUP(L7,$AT$4:$AY$7,2,FALSE)</f>
        <v>Mexiko</v>
      </c>
      <c r="N7" s="1937">
        <f>VLOOKUP(M7,$AU$4:$AY$7,2,FALSE)</f>
        <v>0</v>
      </c>
      <c r="O7" s="1937">
        <f>VLOOKUP(M7,$AU$4:$AY$7,3,FALSE)</f>
        <v>0</v>
      </c>
      <c r="P7" s="1937">
        <f>VLOOKUP(M7,$AU$4:$AY$7,4,FALSE)</f>
        <v>4</v>
      </c>
      <c r="Q7" s="1938">
        <f>VLOOKUP(M7,$AU$4:$AY$7,5,FALSE)</f>
        <v>-4</v>
      </c>
      <c r="S7" s="1941"/>
      <c r="T7" s="1915"/>
      <c r="U7" s="1915"/>
      <c r="V7" s="1915"/>
      <c r="W7" s="1806"/>
      <c r="Z7" s="1813" t="s">
        <v>11</v>
      </c>
      <c r="AA7" s="1814">
        <f t="shared" si="5"/>
        <v>1</v>
      </c>
      <c r="AB7" s="1814">
        <f t="shared" si="0"/>
        <v>1</v>
      </c>
      <c r="AC7" s="1814">
        <f t="shared" si="1"/>
        <v>1</v>
      </c>
      <c r="AD7" s="1813" t="s">
        <v>7</v>
      </c>
      <c r="AE7" s="1814">
        <f t="shared" si="6"/>
        <v>1</v>
      </c>
      <c r="AF7" s="1810">
        <f t="shared" si="2"/>
        <v>1</v>
      </c>
      <c r="AG7" s="1810">
        <f t="shared" si="3"/>
        <v>1</v>
      </c>
      <c r="AI7" s="1809">
        <f>RANK($AJ7,$AJ$4:$AJ$7,1)+COUNTIF($AJ$4:$AJ7,$AJ7)-1</f>
        <v>2</v>
      </c>
      <c r="AJ7" s="1809">
        <f t="shared" si="7"/>
        <v>2</v>
      </c>
      <c r="AK7" s="1809">
        <f t="shared" si="8"/>
        <v>0</v>
      </c>
      <c r="AL7" s="1809">
        <f t="shared" si="9"/>
        <v>0</v>
      </c>
      <c r="AM7" s="1809">
        <f t="shared" si="10"/>
        <v>2</v>
      </c>
      <c r="AN7" s="1813" t="s">
        <v>11</v>
      </c>
      <c r="AO7" s="1809">
        <f t="shared" si="11"/>
        <v>4</v>
      </c>
      <c r="AP7" s="1809">
        <f>SUMIF($Z$4:$Z$9,AN7,$AB$4:$AB$9)+SUMIF($AD$4:$AD$9,AN7,$AF$4:$AF$9)</f>
        <v>3</v>
      </c>
      <c r="AQ7" s="1809">
        <f t="shared" si="12"/>
        <v>3</v>
      </c>
      <c r="AR7" s="1809">
        <f t="shared" si="13"/>
        <v>0</v>
      </c>
      <c r="AT7" s="1809">
        <v>4</v>
      </c>
      <c r="AU7" s="1809" t="str">
        <f t="shared" si="14"/>
        <v>Mexiko</v>
      </c>
      <c r="AV7" s="1809">
        <f t="shared" si="15"/>
        <v>0</v>
      </c>
      <c r="AW7" s="1809">
        <f t="shared" si="4"/>
        <v>0</v>
      </c>
      <c r="AX7" s="1809">
        <f t="shared" si="16"/>
        <v>4</v>
      </c>
      <c r="AY7" s="1809">
        <f t="shared" si="17"/>
        <v>-4</v>
      </c>
      <c r="AZ7" s="1871">
        <v>18</v>
      </c>
      <c r="BA7" s="1878">
        <v>41808.75</v>
      </c>
      <c r="BB7" s="1873" t="s">
        <v>11</v>
      </c>
      <c r="BC7" s="1874" t="s">
        <v>6</v>
      </c>
      <c r="BD7" s="1875" t="s">
        <v>7</v>
      </c>
      <c r="BE7" s="1877">
        <f>IF(G7='Resultat &amp; tabell'!$G7,2,0)</f>
        <v>0</v>
      </c>
      <c r="BF7" s="1876" t="s">
        <v>6</v>
      </c>
      <c r="BG7" s="1877">
        <f>IF(I7='Resultat &amp; tabell'!$I7,2,0)</f>
        <v>0</v>
      </c>
      <c r="BH7" s="1877">
        <f>IF(J7='Resultat &amp; tabell'!$J7,1,0)</f>
        <v>0</v>
      </c>
      <c r="BI7" s="1861">
        <f t="shared" si="18"/>
        <v>0</v>
      </c>
      <c r="BK7" s="1879"/>
      <c r="BL7" s="1901"/>
      <c r="BM7" s="1901"/>
      <c r="BN7" s="1901"/>
      <c r="BO7" s="1901"/>
    </row>
    <row r="8" spans="2:67" ht="14.25" customHeight="1" x14ac:dyDescent="0.25">
      <c r="B8" s="1800">
        <v>33</v>
      </c>
      <c r="C8" s="1843">
        <v>41813.708333333336</v>
      </c>
      <c r="D8" s="1839" t="s">
        <v>169</v>
      </c>
      <c r="E8" s="1840" t="s">
        <v>6</v>
      </c>
      <c r="F8" s="1841" t="s">
        <v>166</v>
      </c>
      <c r="G8" s="1985">
        <v>1</v>
      </c>
      <c r="H8" s="1854" t="s">
        <v>6</v>
      </c>
      <c r="I8" s="1980">
        <v>2</v>
      </c>
      <c r="J8" s="1981">
        <v>2</v>
      </c>
      <c r="K8" s="1930">
        <f>IF('Resultat &amp; tabell'!J8="",0,BI8)</f>
        <v>3</v>
      </c>
      <c r="N8" s="1942"/>
      <c r="O8" s="1942"/>
      <c r="P8" s="1942"/>
      <c r="Q8" s="1942"/>
      <c r="S8" s="1941"/>
      <c r="T8" s="1915"/>
      <c r="U8" s="1915"/>
      <c r="V8" s="1915"/>
      <c r="W8" s="1806"/>
      <c r="Z8" s="1813" t="s">
        <v>11</v>
      </c>
      <c r="AA8" s="1814">
        <f t="shared" si="5"/>
        <v>0</v>
      </c>
      <c r="AB8" s="1814">
        <f t="shared" si="0"/>
        <v>1</v>
      </c>
      <c r="AC8" s="1814">
        <f t="shared" si="1"/>
        <v>2</v>
      </c>
      <c r="AD8" s="1813" t="s">
        <v>5</v>
      </c>
      <c r="AE8" s="1814">
        <f t="shared" si="6"/>
        <v>3</v>
      </c>
      <c r="AF8" s="1810">
        <f t="shared" si="2"/>
        <v>2</v>
      </c>
      <c r="AG8" s="1810">
        <f t="shared" si="3"/>
        <v>1</v>
      </c>
      <c r="AZ8" s="1871">
        <v>33</v>
      </c>
      <c r="BA8" s="1878">
        <v>41813.708333333336</v>
      </c>
      <c r="BB8" s="1873" t="s">
        <v>11</v>
      </c>
      <c r="BC8" s="1874" t="s">
        <v>6</v>
      </c>
      <c r="BD8" s="1875" t="s">
        <v>5</v>
      </c>
      <c r="BE8" s="1877">
        <f>IF(G8='Resultat &amp; tabell'!$G8,2,0)</f>
        <v>2</v>
      </c>
      <c r="BF8" s="1876" t="s">
        <v>6</v>
      </c>
      <c r="BG8" s="1877">
        <f>IF(I8='Resultat &amp; tabell'!$I8,2,0)</f>
        <v>0</v>
      </c>
      <c r="BH8" s="1877">
        <f>IF(J8='Resultat &amp; tabell'!$J8,1,0)</f>
        <v>1</v>
      </c>
      <c r="BI8" s="1861">
        <f t="shared" si="18"/>
        <v>3</v>
      </c>
      <c r="BL8" s="1901"/>
      <c r="BM8" s="1901"/>
      <c r="BN8" s="1901"/>
      <c r="BO8" s="1901"/>
    </row>
    <row r="9" spans="2:67" ht="14.25" customHeight="1" x14ac:dyDescent="0.25">
      <c r="B9" s="1799">
        <v>34</v>
      </c>
      <c r="C9" s="1844">
        <v>41813.708333333336</v>
      </c>
      <c r="D9" s="1839" t="s">
        <v>170</v>
      </c>
      <c r="E9" s="1840" t="s">
        <v>6</v>
      </c>
      <c r="F9" s="1841" t="s">
        <v>168</v>
      </c>
      <c r="G9" s="1985">
        <v>1</v>
      </c>
      <c r="H9" s="1854" t="s">
        <v>6</v>
      </c>
      <c r="I9" s="1980">
        <v>0</v>
      </c>
      <c r="J9" s="1982">
        <v>1</v>
      </c>
      <c r="K9" s="1930">
        <f>IF('Resultat &amp; tabell'!J9="",0,BI9)</f>
        <v>2</v>
      </c>
      <c r="N9" s="1942"/>
      <c r="O9" s="1942"/>
      <c r="P9" s="1942"/>
      <c r="Q9" s="1942"/>
      <c r="S9" s="1941"/>
      <c r="T9" s="1915"/>
      <c r="U9" s="1915"/>
      <c r="V9" s="1915"/>
      <c r="W9" s="1806"/>
      <c r="Z9" s="1813" t="s">
        <v>7</v>
      </c>
      <c r="AA9" s="1814">
        <f t="shared" si="5"/>
        <v>3</v>
      </c>
      <c r="AB9" s="1814">
        <f t="shared" si="0"/>
        <v>1</v>
      </c>
      <c r="AC9" s="1814">
        <f t="shared" si="1"/>
        <v>0</v>
      </c>
      <c r="AD9" s="1813" t="s">
        <v>10</v>
      </c>
      <c r="AE9" s="1814">
        <f t="shared" si="6"/>
        <v>0</v>
      </c>
      <c r="AF9" s="1810">
        <f t="shared" si="2"/>
        <v>0</v>
      </c>
      <c r="AG9" s="1810">
        <f t="shared" si="3"/>
        <v>1</v>
      </c>
      <c r="AZ9" s="1881">
        <v>34</v>
      </c>
      <c r="BA9" s="1882">
        <v>41813.708333333336</v>
      </c>
      <c r="BB9" s="1883" t="s">
        <v>7</v>
      </c>
      <c r="BC9" s="1884" t="s">
        <v>6</v>
      </c>
      <c r="BD9" s="1885" t="s">
        <v>10</v>
      </c>
      <c r="BE9" s="1877">
        <f>IF(G9='Resultat &amp; tabell'!$G9,2,0)</f>
        <v>2</v>
      </c>
      <c r="BF9" s="1876" t="s">
        <v>6</v>
      </c>
      <c r="BG9" s="1877">
        <f>IF(I9='Resultat &amp; tabell'!$I9,2,0)</f>
        <v>0</v>
      </c>
      <c r="BH9" s="1877">
        <f>IF(J9='Resultat &amp; tabell'!$J9,1,0)</f>
        <v>0</v>
      </c>
      <c r="BI9" s="1861">
        <f t="shared" si="18"/>
        <v>2</v>
      </c>
      <c r="BL9" s="1901"/>
      <c r="BM9" s="1901"/>
      <c r="BN9" s="1901"/>
      <c r="BO9" s="1901"/>
    </row>
    <row r="10" spans="2:67" ht="14.25" customHeight="1" x14ac:dyDescent="0.3">
      <c r="C10" s="1815"/>
      <c r="F10" s="1974"/>
      <c r="K10" s="1943"/>
      <c r="N10" s="1942"/>
      <c r="O10" s="1942"/>
      <c r="P10" s="1942"/>
      <c r="Q10" s="1942"/>
      <c r="S10" s="1941"/>
      <c r="T10" s="1915"/>
      <c r="U10" s="1915"/>
      <c r="V10" s="1915"/>
      <c r="W10" s="1806"/>
      <c r="BA10" s="1886"/>
      <c r="BI10" s="1862"/>
      <c r="BL10" s="1901"/>
      <c r="BM10" s="1901"/>
      <c r="BN10" s="1901"/>
      <c r="BO10" s="1901"/>
    </row>
    <row r="11" spans="2:67" s="1820" customFormat="1" ht="14.25" customHeight="1" x14ac:dyDescent="0.3">
      <c r="B11" s="1797" t="s">
        <v>24</v>
      </c>
      <c r="C11" s="1818"/>
      <c r="D11" s="1803"/>
      <c r="E11" s="1804"/>
      <c r="F11" s="1975"/>
      <c r="G11" s="1804"/>
      <c r="H11" s="1804"/>
      <c r="I11" s="1819"/>
      <c r="J11" s="1804"/>
      <c r="K11" s="1974"/>
      <c r="L11" s="1944"/>
      <c r="M11" s="1945"/>
      <c r="N11" s="1946"/>
      <c r="O11" s="1946"/>
      <c r="P11" s="1946"/>
      <c r="Q11" s="1946"/>
      <c r="R11" s="1945"/>
      <c r="S11" s="1945" t="s">
        <v>109</v>
      </c>
      <c r="Z11" s="1807"/>
      <c r="AA11" s="1814"/>
      <c r="AB11" s="1814"/>
      <c r="AC11" s="1814"/>
      <c r="AD11" s="1807"/>
      <c r="AE11" s="1821"/>
      <c r="AF11" s="1822"/>
      <c r="AG11" s="1822"/>
      <c r="AH11" s="1821"/>
      <c r="AI11" s="1809"/>
      <c r="AJ11" s="1821"/>
      <c r="AK11" s="1821"/>
      <c r="AL11" s="1821"/>
      <c r="AM11" s="1821"/>
      <c r="AN11" s="1821"/>
      <c r="AO11" s="1821"/>
      <c r="AP11" s="1821"/>
      <c r="AQ11" s="1821"/>
      <c r="AR11" s="1821"/>
      <c r="AS11" s="1821"/>
      <c r="AT11" s="1821"/>
      <c r="AU11" s="1821"/>
      <c r="AV11" s="1821"/>
      <c r="AW11" s="1821"/>
      <c r="AX11" s="1821"/>
      <c r="AY11" s="1821"/>
      <c r="AZ11" s="1864" t="s">
        <v>24</v>
      </c>
      <c r="BA11" s="1888"/>
      <c r="BB11" s="1865"/>
      <c r="BC11" s="1866"/>
      <c r="BD11" s="1865"/>
      <c r="BE11" s="1866"/>
      <c r="BF11" s="1866"/>
      <c r="BG11" s="1889"/>
      <c r="BH11" s="1866"/>
      <c r="BI11" s="1863"/>
      <c r="BJ11" s="1830"/>
      <c r="BK11" s="1832"/>
      <c r="BL11" s="1863"/>
      <c r="BM11" s="1863"/>
      <c r="BN11" s="1863"/>
      <c r="BO11" s="1863"/>
    </row>
    <row r="12" spans="2:67" s="1820" customFormat="1" ht="14.25" customHeight="1" x14ac:dyDescent="0.25">
      <c r="B12" s="1857" t="s">
        <v>2</v>
      </c>
      <c r="C12" s="185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852" t="s">
        <v>81</v>
      </c>
      <c r="K12" s="1947" t="s">
        <v>89</v>
      </c>
      <c r="L12" s="1944"/>
      <c r="M12" s="1926" t="s">
        <v>24</v>
      </c>
      <c r="N12" s="1927" t="s">
        <v>89</v>
      </c>
      <c r="O12" s="1927" t="s">
        <v>90</v>
      </c>
      <c r="P12" s="1927" t="s">
        <v>91</v>
      </c>
      <c r="Q12" s="1928" t="s">
        <v>101</v>
      </c>
      <c r="R12" s="1945"/>
      <c r="S12" s="1948" t="s">
        <v>83</v>
      </c>
      <c r="T12" s="1834" t="s">
        <v>89</v>
      </c>
      <c r="U12" s="1834" t="s">
        <v>102</v>
      </c>
      <c r="V12" s="1860" t="s">
        <v>111</v>
      </c>
      <c r="Z12" s="1811" t="s">
        <v>87</v>
      </c>
      <c r="AA12" s="1811" t="s">
        <v>89</v>
      </c>
      <c r="AB12" s="1811" t="s">
        <v>90</v>
      </c>
      <c r="AC12" s="1811" t="s">
        <v>91</v>
      </c>
      <c r="AD12" s="1811" t="s">
        <v>88</v>
      </c>
      <c r="AE12" s="1811" t="s">
        <v>89</v>
      </c>
      <c r="AF12" s="1811" t="s">
        <v>90</v>
      </c>
      <c r="AG12" s="1811" t="s">
        <v>91</v>
      </c>
      <c r="AH12" s="1821"/>
      <c r="AI12" s="1812" t="s">
        <v>99</v>
      </c>
      <c r="AJ12" s="1812" t="s">
        <v>98</v>
      </c>
      <c r="AK12" s="1812" t="s">
        <v>97</v>
      </c>
      <c r="AL12" s="1811" t="s">
        <v>96</v>
      </c>
      <c r="AM12" s="1811" t="s">
        <v>95</v>
      </c>
      <c r="AN12" s="1811" t="s">
        <v>92</v>
      </c>
      <c r="AO12" s="1811" t="s">
        <v>89</v>
      </c>
      <c r="AP12" s="1811" t="s">
        <v>90</v>
      </c>
      <c r="AQ12" s="1811" t="s">
        <v>91</v>
      </c>
      <c r="AR12" s="1812" t="s">
        <v>93</v>
      </c>
      <c r="AS12" s="1821"/>
      <c r="AT12" s="1811" t="s">
        <v>94</v>
      </c>
      <c r="AU12" s="1811" t="s">
        <v>92</v>
      </c>
      <c r="AV12" s="1811" t="s">
        <v>89</v>
      </c>
      <c r="AW12" s="1811" t="s">
        <v>90</v>
      </c>
      <c r="AX12" s="1811" t="s">
        <v>91</v>
      </c>
      <c r="AY12" s="1812" t="s">
        <v>93</v>
      </c>
      <c r="AZ12" s="1890" t="s">
        <v>2</v>
      </c>
      <c r="BA12" s="189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892" t="s">
        <v>81</v>
      </c>
      <c r="BI12" s="1853" t="s">
        <v>89</v>
      </c>
      <c r="BJ12" s="1830"/>
      <c r="BK12" s="1867"/>
      <c r="BL12" s="1863"/>
      <c r="BM12" s="1863"/>
      <c r="BN12" s="1863"/>
      <c r="BO12" s="1863"/>
    </row>
    <row r="13" spans="2:67" ht="14.25" customHeight="1" x14ac:dyDescent="0.25">
      <c r="B13" s="1800">
        <v>3</v>
      </c>
      <c r="C13" s="1843">
        <v>41803.666666666664</v>
      </c>
      <c r="D13" s="1839" t="s">
        <v>174</v>
      </c>
      <c r="E13" s="1840" t="s">
        <v>6</v>
      </c>
      <c r="F13" s="1841" t="s">
        <v>177</v>
      </c>
      <c r="G13" s="1986">
        <v>3</v>
      </c>
      <c r="H13" s="1854" t="s">
        <v>6</v>
      </c>
      <c r="I13" s="1983">
        <v>2</v>
      </c>
      <c r="J13" s="1983">
        <v>1</v>
      </c>
      <c r="K13" s="1930">
        <f>IF('Resultat &amp; tabell'!J13="",0,BI13)</f>
        <v>0</v>
      </c>
      <c r="L13" s="1931">
        <v>1</v>
      </c>
      <c r="M13" s="1932" t="str">
        <f>VLOOKUP(L13,$AT$13:$AY$16,2,FALSE)</f>
        <v>Spanien</v>
      </c>
      <c r="N13" s="1933">
        <f>VLOOKUP(M13,$AU$13:$AY$16,2,FALSE)</f>
        <v>9</v>
      </c>
      <c r="O13" s="1933">
        <f>VLOOKUP(M13,$AU$13:$AY$16,3,FALSE)</f>
        <v>7</v>
      </c>
      <c r="P13" s="1933">
        <f>VLOOKUP(M13,$AU$13:$AY$16,4,FALSE)</f>
        <v>2</v>
      </c>
      <c r="Q13" s="1934">
        <f>VLOOKUP(M13,$AU$13:$AY$16,5,FALSE)</f>
        <v>5</v>
      </c>
      <c r="S13" s="1949" t="s">
        <v>108</v>
      </c>
      <c r="T13" s="1968">
        <f>SUM(K4:K72)</f>
        <v>67</v>
      </c>
      <c r="U13" s="1968">
        <v>0</v>
      </c>
      <c r="V13" s="1969">
        <f t="shared" ref="V13:V18" si="19">SUM(T13:U13)</f>
        <v>67</v>
      </c>
      <c r="W13" s="1806"/>
      <c r="Z13" s="1813" t="s">
        <v>27</v>
      </c>
      <c r="AA13" s="1814">
        <f t="shared" ref="AA13:AA18" si="20">IF(G13="",0,IF($G13&lt;$I13,0,IF($G13=$I13,1,3)))</f>
        <v>3</v>
      </c>
      <c r="AB13" s="1814">
        <f t="shared" ref="AB13:AB18" si="21">G13</f>
        <v>3</v>
      </c>
      <c r="AC13" s="1814">
        <f t="shared" ref="AC13:AC18" si="22">I13</f>
        <v>2</v>
      </c>
      <c r="AD13" s="1813" t="s">
        <v>28</v>
      </c>
      <c r="AE13" s="1814">
        <f t="shared" ref="AE13:AE18" si="23">IF(I13="",0,IF(I13&lt;G13,0,IF(G13=I13,1,3)))</f>
        <v>0</v>
      </c>
      <c r="AF13" s="1810">
        <f t="shared" ref="AF13:AF18" si="24">I13</f>
        <v>2</v>
      </c>
      <c r="AG13" s="1810">
        <f t="shared" ref="AG13:AG18" si="25">G13</f>
        <v>3</v>
      </c>
      <c r="AI13" s="1809">
        <f>RANK($AJ13,$AJ$13:$AJ$16,1)+COUNTIF($AJ$13:$AJ13,$AJ13)-1</f>
        <v>1</v>
      </c>
      <c r="AJ13" s="1809">
        <f>AK13+AL13+AM13</f>
        <v>1</v>
      </c>
      <c r="AK13" s="1809">
        <f>SUMPRODUCT(($AO$13:$AO$16=AO13)*($AR$13:$AR$16=AR13)*($AP$13:$AP$16&gt;AP13))</f>
        <v>0</v>
      </c>
      <c r="AL13" s="1809">
        <f>SUMPRODUCT(($AO$13:$AO$16=AO13)*($AR$13:$AR$16&gt;AR13))</f>
        <v>0</v>
      </c>
      <c r="AM13" s="1809">
        <f>RANK(AO13,$AO$13:$AO$16)</f>
        <v>1</v>
      </c>
      <c r="AN13" s="1813" t="s">
        <v>27</v>
      </c>
      <c r="AO13" s="1809">
        <f>SUMIF($Z$13:$Z$18,$AN13,$AA$13:$AA$18)+SUMIF($AD$13:$AD$18,$AN13,$AE$13:$AE$18)</f>
        <v>9</v>
      </c>
      <c r="AP13" s="1809">
        <f>SUMIF($Z$13:$Z$18,$AN13,$AB$13:$AB$18)+SUMIF($AD$13:$AD$18,$AN13,$AF$13:$AF$18)</f>
        <v>7</v>
      </c>
      <c r="AQ13" s="1809">
        <f>SUMIF($Z$13:$Z$18,$AN13,$AC$13:$AC$18)+SUMIF($AD$13:$AD$18,$AN13,$AG$13:$AG$18)</f>
        <v>2</v>
      </c>
      <c r="AR13" s="1809">
        <f>AP13-AQ13</f>
        <v>5</v>
      </c>
      <c r="AT13" s="1809">
        <v>1</v>
      </c>
      <c r="AU13" s="1809" t="str">
        <f>VLOOKUP($AT13,$AI$13:$AR$16,6,FALSE)</f>
        <v>Spanien</v>
      </c>
      <c r="AV13" s="1809">
        <f>VLOOKUP($AU13,$AN$13:$AR$16,2,FALSE)</f>
        <v>9</v>
      </c>
      <c r="AW13" s="1809">
        <f>VLOOKUP($AU13,$AN$13:$AR$16,3,FALSE)</f>
        <v>7</v>
      </c>
      <c r="AX13" s="1809">
        <f>VLOOKUP($AU13,$AN$13:$AR$16,4,FALSE)</f>
        <v>2</v>
      </c>
      <c r="AY13" s="1809">
        <f>VLOOKUP($AU13,$AN$13:$AR$16,5,FALSE)</f>
        <v>5</v>
      </c>
      <c r="AZ13" s="1871">
        <v>3</v>
      </c>
      <c r="BA13" s="1878">
        <v>41803.666666666664</v>
      </c>
      <c r="BB13" s="1873" t="s">
        <v>27</v>
      </c>
      <c r="BC13" s="1874" t="s">
        <v>6</v>
      </c>
      <c r="BD13" s="1875" t="s">
        <v>28</v>
      </c>
      <c r="BE13" s="1877">
        <f>IF(G13='Resultat &amp; tabell'!$G13,2,0)</f>
        <v>0</v>
      </c>
      <c r="BF13" s="1876" t="s">
        <v>6</v>
      </c>
      <c r="BG13" s="1877">
        <f>IF(I13='Resultat &amp; tabell'!$I13,2,0)</f>
        <v>0</v>
      </c>
      <c r="BH13" s="1877">
        <f>IF(J13='Resultat &amp; tabell'!$J13,1,0)</f>
        <v>0</v>
      </c>
      <c r="BI13" s="1861">
        <f t="shared" ref="BI13:BI18" si="26">SUM(BE13+BG13+BH13)</f>
        <v>0</v>
      </c>
      <c r="BJ13" s="1831"/>
      <c r="BK13" s="1864"/>
      <c r="BL13" s="1901"/>
      <c r="BM13" s="1901"/>
      <c r="BN13" s="1901"/>
      <c r="BO13" s="1901"/>
    </row>
    <row r="14" spans="2:67" ht="14.25" customHeight="1" x14ac:dyDescent="0.25">
      <c r="B14" s="1800">
        <v>4</v>
      </c>
      <c r="C14" s="1843">
        <v>41803.75</v>
      </c>
      <c r="D14" s="1839" t="s">
        <v>175</v>
      </c>
      <c r="E14" s="1840" t="s">
        <v>6</v>
      </c>
      <c r="F14" s="1841" t="s">
        <v>176</v>
      </c>
      <c r="G14" s="1986">
        <v>2</v>
      </c>
      <c r="H14" s="1854" t="s">
        <v>6</v>
      </c>
      <c r="I14" s="1983">
        <v>1</v>
      </c>
      <c r="J14" s="1983">
        <v>1</v>
      </c>
      <c r="K14" s="1930">
        <f>IF('Resultat &amp; tabell'!J14="",0,BI14)</f>
        <v>3</v>
      </c>
      <c r="L14" s="1920">
        <v>2</v>
      </c>
      <c r="M14" s="1936" t="str">
        <f>VLOOKUP(L14,$AT$13:$AY$16,2,FALSE)</f>
        <v>Holland</v>
      </c>
      <c r="N14" s="1937">
        <f>VLOOKUP(M14,$AU$13:$AY$16,2,FALSE)</f>
        <v>6</v>
      </c>
      <c r="O14" s="1937">
        <f>VLOOKUP(M14,$AU$13:$AY$16,3,FALSE)</f>
        <v>5</v>
      </c>
      <c r="P14" s="1937">
        <f>VLOOKUP(M14,$AU$13:$AY$16,4,FALSE)</f>
        <v>4</v>
      </c>
      <c r="Q14" s="1938">
        <f>VLOOKUP(M14,$AU$13:$AY$16,5,FALSE)</f>
        <v>1</v>
      </c>
      <c r="S14" s="1950" t="s">
        <v>1</v>
      </c>
      <c r="T14" s="1970">
        <f>SUM(K76:K83)</f>
        <v>0</v>
      </c>
      <c r="U14" s="1970">
        <f>O76</f>
        <v>6</v>
      </c>
      <c r="V14" s="1971">
        <f t="shared" si="19"/>
        <v>6</v>
      </c>
      <c r="W14" s="1806"/>
      <c r="Z14" s="1813" t="s">
        <v>30</v>
      </c>
      <c r="AA14" s="1814">
        <f t="shared" si="20"/>
        <v>3</v>
      </c>
      <c r="AB14" s="1814">
        <f t="shared" si="21"/>
        <v>2</v>
      </c>
      <c r="AC14" s="1814">
        <f t="shared" si="22"/>
        <v>1</v>
      </c>
      <c r="AD14" s="1813" t="s">
        <v>31</v>
      </c>
      <c r="AE14" s="1814">
        <f t="shared" si="23"/>
        <v>0</v>
      </c>
      <c r="AF14" s="1810">
        <f t="shared" si="24"/>
        <v>1</v>
      </c>
      <c r="AG14" s="1810">
        <f t="shared" si="25"/>
        <v>2</v>
      </c>
      <c r="AI14" s="1809">
        <f>RANK($AJ14,$AJ$13:$AJ$16,1)+COUNTIF($AJ$13:$AJ14,$AJ14)-1</f>
        <v>3</v>
      </c>
      <c r="AJ14" s="1809">
        <f>AK14+AL14+AM14</f>
        <v>3</v>
      </c>
      <c r="AK14" s="1809">
        <f>SUMPRODUCT(($AO$13:$AO$16=AO14)*($AR$13:$AR$16=AR14)*($AP$13:$AP$16&gt;AP14))</f>
        <v>0</v>
      </c>
      <c r="AL14" s="1809">
        <f>SUMPRODUCT(($AO$13:$AO$16=AO14)*($AR$13:$AR$16&gt;AR14))</f>
        <v>0</v>
      </c>
      <c r="AM14" s="1809">
        <f>RANK(AO14,$AO$13:$AO$16)</f>
        <v>3</v>
      </c>
      <c r="AN14" s="1813" t="s">
        <v>30</v>
      </c>
      <c r="AO14" s="1809">
        <f>SUMIF($Z$13:$Z$18,$AN14,$AA$13:$AA$18)+SUMIF($AD$13:$AD$18,$AN14,$AE$13:$AE$18)</f>
        <v>3</v>
      </c>
      <c r="AP14" s="1809">
        <f>SUMIF($Z$13:$Z$18,$AN14,$AB$13:$AB$18)+SUMIF($AD$13:$AD$18,AN14,$AF$13:$AF$18)</f>
        <v>3</v>
      </c>
      <c r="AQ14" s="1809">
        <f>SUMIF($Z$13:$Z$18,$AN14,$AC$13:$AC$18)+SUMIF($AD$13:$AD$18,$AN14,$AG$13:$AG$18)</f>
        <v>5</v>
      </c>
      <c r="AR14" s="1809">
        <f>AP14-AQ14</f>
        <v>-2</v>
      </c>
      <c r="AT14" s="1809">
        <v>2</v>
      </c>
      <c r="AU14" s="1809" t="str">
        <f>VLOOKUP($AT14,$AI$13:$AR$16,6,FALSE)</f>
        <v>Holland</v>
      </c>
      <c r="AV14" s="1809">
        <f>VLOOKUP($AU14,$AN$13:$AR$16,2,FALSE)</f>
        <v>6</v>
      </c>
      <c r="AW14" s="1809">
        <f>VLOOKUP($AU14,$AN$13:$AR$16,3,FALSE)</f>
        <v>5</v>
      </c>
      <c r="AX14" s="1809">
        <f>VLOOKUP($AU14,$AN$13:$AR$16,4,FALSE)</f>
        <v>4</v>
      </c>
      <c r="AY14" s="1809">
        <f>VLOOKUP($AU14,$AN$13:$AR$16,5,FALSE)</f>
        <v>1</v>
      </c>
      <c r="AZ14" s="1871">
        <v>4</v>
      </c>
      <c r="BA14" s="1878">
        <v>41803.75</v>
      </c>
      <c r="BB14" s="1873" t="s">
        <v>30</v>
      </c>
      <c r="BC14" s="1874" t="s">
        <v>6</v>
      </c>
      <c r="BD14" s="1875" t="s">
        <v>31</v>
      </c>
      <c r="BE14" s="1877">
        <f>IF(G14='Resultat &amp; tabell'!$G14,2,0)</f>
        <v>0</v>
      </c>
      <c r="BF14" s="1876" t="s">
        <v>6</v>
      </c>
      <c r="BG14" s="1877">
        <f>IF(I14='Resultat &amp; tabell'!$I14,2,0)</f>
        <v>2</v>
      </c>
      <c r="BH14" s="1877">
        <f>IF(J14='Resultat &amp; tabell'!$J14,1,0)</f>
        <v>1</v>
      </c>
      <c r="BI14" s="1861">
        <f t="shared" si="26"/>
        <v>3</v>
      </c>
      <c r="BK14" s="1864"/>
      <c r="BL14" s="1901"/>
      <c r="BM14" s="1901"/>
      <c r="BN14" s="1901"/>
      <c r="BO14" s="1901"/>
    </row>
    <row r="15" spans="2:67" ht="14.25" customHeight="1" x14ac:dyDescent="0.25">
      <c r="B15" s="1800">
        <v>19</v>
      </c>
      <c r="C15" s="1843">
        <v>41808.666666666664</v>
      </c>
      <c r="D15" s="1839" t="s">
        <v>174</v>
      </c>
      <c r="E15" s="1840" t="s">
        <v>6</v>
      </c>
      <c r="F15" s="1841" t="s">
        <v>175</v>
      </c>
      <c r="G15" s="1986">
        <v>2</v>
      </c>
      <c r="H15" s="1854" t="s">
        <v>6</v>
      </c>
      <c r="I15" s="1983">
        <v>0</v>
      </c>
      <c r="J15" s="1983">
        <v>1</v>
      </c>
      <c r="K15" s="1930">
        <f>IF('Resultat &amp; tabell'!J15="",0,BI15)</f>
        <v>0</v>
      </c>
      <c r="L15" s="1920">
        <v>3</v>
      </c>
      <c r="M15" s="1951" t="str">
        <f>VLOOKUP(L15,$AT$13:$AY$16,2,FALSE)</f>
        <v>Chile</v>
      </c>
      <c r="N15" s="1952">
        <f>VLOOKUP(M15,$AU$13:$AY$16,2,FALSE)</f>
        <v>3</v>
      </c>
      <c r="O15" s="1952">
        <f>VLOOKUP(M15,$AU$13:$AY$16,3,FALSE)</f>
        <v>3</v>
      </c>
      <c r="P15" s="1952">
        <f>VLOOKUP(M15,$AU$13:$AY$16,4,FALSE)</f>
        <v>5</v>
      </c>
      <c r="Q15" s="1953">
        <f>VLOOKUP(M15,$AU$13:$AY$16,5,FALSE)</f>
        <v>-2</v>
      </c>
      <c r="S15" s="1950" t="s">
        <v>29</v>
      </c>
      <c r="T15" s="1970">
        <f>SUM(K87:K90)</f>
        <v>0</v>
      </c>
      <c r="U15" s="1970">
        <f>O87</f>
        <v>0</v>
      </c>
      <c r="V15" s="1971">
        <f t="shared" si="19"/>
        <v>0</v>
      </c>
      <c r="W15" s="1806"/>
      <c r="Z15" s="1813" t="s">
        <v>27</v>
      </c>
      <c r="AA15" s="1814">
        <f t="shared" si="20"/>
        <v>3</v>
      </c>
      <c r="AB15" s="1814">
        <f t="shared" si="21"/>
        <v>2</v>
      </c>
      <c r="AC15" s="1814">
        <f t="shared" si="22"/>
        <v>0</v>
      </c>
      <c r="AD15" s="1813" t="s">
        <v>30</v>
      </c>
      <c r="AE15" s="1814">
        <f t="shared" si="23"/>
        <v>0</v>
      </c>
      <c r="AF15" s="1810">
        <f t="shared" si="24"/>
        <v>0</v>
      </c>
      <c r="AG15" s="1810">
        <f t="shared" si="25"/>
        <v>2</v>
      </c>
      <c r="AI15" s="1809">
        <f>RANK($AJ15,$AJ$13:$AJ$16,1)+COUNTIF($AJ$13:$AJ15,$AJ15)-1</f>
        <v>2</v>
      </c>
      <c r="AJ15" s="1809">
        <f>AK15+AL15+AM15</f>
        <v>2</v>
      </c>
      <c r="AK15" s="1809">
        <f>SUMPRODUCT(($AO$13:$AO$16=AO15)*($AR$13:$AR$16=AR15)*($AP$13:$AP$16&gt;AP15))</f>
        <v>0</v>
      </c>
      <c r="AL15" s="1809">
        <f>SUMPRODUCT(($AO$13:$AO$16=AO15)*($AR$13:$AR$16&gt;AR15))</f>
        <v>0</v>
      </c>
      <c r="AM15" s="1809">
        <f>RANK(AO15,$AO$13:$AO$16)</f>
        <v>2</v>
      </c>
      <c r="AN15" s="1813" t="s">
        <v>28</v>
      </c>
      <c r="AO15" s="1809">
        <f>SUMIF($Z$13:$Z$18,$AN15,$AA$13:$AA$18)+SUMIF($AD$13:$AD$18,$AN15,$AE$13:$AE$18)</f>
        <v>6</v>
      </c>
      <c r="AP15" s="1809">
        <f>SUMIF($Z$13:$Z$18,$AN15,$AB$13:$AB$18)+SUMIF($AD$13:$AD$18,AN15,$AF$13:$AF$18)</f>
        <v>5</v>
      </c>
      <c r="AQ15" s="1809">
        <f>SUMIF($Z$13:$Z$18,$AN15,$AC$13:$AC$18)+SUMIF($AD$13:$AD$18,$AN15,$AG$13:$AG$18)</f>
        <v>4</v>
      </c>
      <c r="AR15" s="1809">
        <f>AP15-AQ15</f>
        <v>1</v>
      </c>
      <c r="AT15" s="1809">
        <v>3</v>
      </c>
      <c r="AU15" s="1809" t="str">
        <f>VLOOKUP($AT15,$AI$13:$AR$16,6,FALSE)</f>
        <v>Chile</v>
      </c>
      <c r="AV15" s="1809">
        <f>VLOOKUP($AU15,$AN$13:$AR$16,2,FALSE)</f>
        <v>3</v>
      </c>
      <c r="AW15" s="1809">
        <f>VLOOKUP($AU15,$AN$13:$AR$16,3,FALSE)</f>
        <v>3</v>
      </c>
      <c r="AX15" s="1809">
        <f>VLOOKUP($AU15,$AN$13:$AR$16,4,FALSE)</f>
        <v>5</v>
      </c>
      <c r="AY15" s="1809">
        <f>VLOOKUP($AU15,$AN$13:$AR$16,5,FALSE)</f>
        <v>-2</v>
      </c>
      <c r="AZ15" s="1871">
        <v>19</v>
      </c>
      <c r="BA15" s="1878">
        <v>41808.666666666664</v>
      </c>
      <c r="BB15" s="1873" t="s">
        <v>27</v>
      </c>
      <c r="BC15" s="1874" t="s">
        <v>6</v>
      </c>
      <c r="BD15" s="1875" t="s">
        <v>30</v>
      </c>
      <c r="BE15" s="1877">
        <f>IF(G15='Resultat &amp; tabell'!$G15,2,0)</f>
        <v>0</v>
      </c>
      <c r="BF15" s="1876" t="s">
        <v>6</v>
      </c>
      <c r="BG15" s="1877">
        <f>IF(I15='Resultat &amp; tabell'!$I15,2,0)</f>
        <v>0</v>
      </c>
      <c r="BH15" s="1877">
        <f>IF(J15='Resultat &amp; tabell'!$J15,1,0)</f>
        <v>0</v>
      </c>
      <c r="BI15" s="1861">
        <f t="shared" si="26"/>
        <v>0</v>
      </c>
      <c r="BK15" s="1879"/>
      <c r="BL15" s="1901"/>
      <c r="BM15" s="1901"/>
      <c r="BN15" s="1901"/>
      <c r="BO15" s="1901"/>
    </row>
    <row r="16" spans="2:67" ht="14.25" customHeight="1" x14ac:dyDescent="0.25">
      <c r="B16" s="1800">
        <v>20</v>
      </c>
      <c r="C16" s="1843">
        <v>41808.541666666664</v>
      </c>
      <c r="D16" s="1839" t="s">
        <v>176</v>
      </c>
      <c r="E16" s="1840" t="s">
        <v>6</v>
      </c>
      <c r="F16" s="1841" t="s">
        <v>177</v>
      </c>
      <c r="G16" s="1986">
        <v>0</v>
      </c>
      <c r="H16" s="1854" t="s">
        <v>6</v>
      </c>
      <c r="I16" s="1983">
        <v>1</v>
      </c>
      <c r="J16" s="1983">
        <v>2</v>
      </c>
      <c r="K16" s="1930">
        <f>IF('Resultat &amp; tabell'!J16="",0,BI16)</f>
        <v>1</v>
      </c>
      <c r="L16" s="1920">
        <v>4</v>
      </c>
      <c r="M16" s="1940" t="str">
        <f>VLOOKUP(L16,$AT$13:$AY$16,2,FALSE)</f>
        <v>Australien</v>
      </c>
      <c r="N16" s="1937">
        <f>VLOOKUP(M16,$AU$13:$AY$16,2,FALSE)</f>
        <v>0</v>
      </c>
      <c r="O16" s="1937">
        <f>VLOOKUP(M16,$AU$13:$AY$16,3,FALSE)</f>
        <v>1</v>
      </c>
      <c r="P16" s="1937">
        <f>VLOOKUP(M16,$AU$13:$AY$16,4,FALSE)</f>
        <v>5</v>
      </c>
      <c r="Q16" s="1938">
        <f>VLOOKUP(M16,$AU$13:$AY$16,5,FALSE)</f>
        <v>-4</v>
      </c>
      <c r="S16" s="1950" t="s">
        <v>41</v>
      </c>
      <c r="T16" s="1970">
        <f>SUM(K94:K95)</f>
        <v>0</v>
      </c>
      <c r="U16" s="1970">
        <f>O94</f>
        <v>0</v>
      </c>
      <c r="V16" s="1971">
        <f t="shared" si="19"/>
        <v>0</v>
      </c>
      <c r="W16" s="1806"/>
      <c r="Z16" s="1813" t="s">
        <v>31</v>
      </c>
      <c r="AA16" s="1814">
        <f t="shared" si="20"/>
        <v>0</v>
      </c>
      <c r="AB16" s="1814">
        <f t="shared" si="21"/>
        <v>0</v>
      </c>
      <c r="AC16" s="1814">
        <f t="shared" si="22"/>
        <v>1</v>
      </c>
      <c r="AD16" s="1813" t="s">
        <v>28</v>
      </c>
      <c r="AE16" s="1814">
        <f t="shared" si="23"/>
        <v>3</v>
      </c>
      <c r="AF16" s="1810">
        <f t="shared" si="24"/>
        <v>1</v>
      </c>
      <c r="AG16" s="1810">
        <f t="shared" si="25"/>
        <v>0</v>
      </c>
      <c r="AI16" s="1809">
        <f>RANK($AJ16,$AJ$13:$AJ$16,1)+COUNTIF($AJ$13:$AJ16,$AJ16)-1</f>
        <v>4</v>
      </c>
      <c r="AJ16" s="1809">
        <f>AK16+AL16+AM16</f>
        <v>4</v>
      </c>
      <c r="AK16" s="1809">
        <f>SUMPRODUCT(($AO$13:$AO$16=AO16)*($AR$13:$AR$16=AR16)*($AP$13:$AP$16&gt;AP16))</f>
        <v>0</v>
      </c>
      <c r="AL16" s="1809">
        <f>SUMPRODUCT(($AO$13:$AO$16=AO16)*($AR$13:$AR$16&gt;AR16))</f>
        <v>0</v>
      </c>
      <c r="AM16" s="1809">
        <f>RANK(AO16,$AO$13:$AO$16)</f>
        <v>4</v>
      </c>
      <c r="AN16" s="1813" t="s">
        <v>31</v>
      </c>
      <c r="AO16" s="1809">
        <f>SUMIF($Z$13:$Z$18,$AN16,$AA$13:$AA$18)+SUMIF($AD$13:$AD$18,$AN16,$AE$13:$AE$18)</f>
        <v>0</v>
      </c>
      <c r="AP16" s="1809">
        <f>SUMIF($Z$13:$Z$18,$AN16,$AB$13:$AB$18)+SUMIF($AD$13:$AD$18,AN16,$AF$13:$AF$18)</f>
        <v>1</v>
      </c>
      <c r="AQ16" s="1809">
        <f>SUMIF($Z$13:$Z$18,$AN16,$AC$13:$AC$18)+SUMIF($AD$13:$AD$18,$AN16,$AG$13:$AG$18)</f>
        <v>5</v>
      </c>
      <c r="AR16" s="1809">
        <f>AP16-AQ16</f>
        <v>-4</v>
      </c>
      <c r="AT16" s="1809">
        <v>4</v>
      </c>
      <c r="AU16" s="1809" t="str">
        <f>VLOOKUP($AT16,$AI$13:$AR$16,6,FALSE)</f>
        <v>Australien</v>
      </c>
      <c r="AV16" s="1809">
        <f>VLOOKUP($AU16,$AN$13:$AR$16,2,FALSE)</f>
        <v>0</v>
      </c>
      <c r="AW16" s="1809">
        <f>VLOOKUP($AU16,$AN$13:$AR$16,3,FALSE)</f>
        <v>1</v>
      </c>
      <c r="AX16" s="1809">
        <f>VLOOKUP($AU16,$AN$13:$AR$16,4,FALSE)</f>
        <v>5</v>
      </c>
      <c r="AY16" s="1809">
        <f>VLOOKUP($AU16,$AN$13:$AR$16,5,FALSE)</f>
        <v>-4</v>
      </c>
      <c r="AZ16" s="1871">
        <v>20</v>
      </c>
      <c r="BA16" s="1878">
        <v>41808.541666666664</v>
      </c>
      <c r="BB16" s="1873" t="s">
        <v>31</v>
      </c>
      <c r="BC16" s="1874" t="s">
        <v>6</v>
      </c>
      <c r="BD16" s="1875" t="s">
        <v>28</v>
      </c>
      <c r="BE16" s="1877">
        <f>IF(G16='Resultat &amp; tabell'!$G16,2,0)</f>
        <v>0</v>
      </c>
      <c r="BF16" s="1876" t="s">
        <v>6</v>
      </c>
      <c r="BG16" s="1877">
        <f>IF(I16='Resultat &amp; tabell'!$I16,2,0)</f>
        <v>0</v>
      </c>
      <c r="BH16" s="1877">
        <f>IF(J16='Resultat &amp; tabell'!$J16,1,0)</f>
        <v>1</v>
      </c>
      <c r="BI16" s="1861">
        <f t="shared" si="26"/>
        <v>1</v>
      </c>
      <c r="BK16" s="1879"/>
      <c r="BL16" s="1901"/>
      <c r="BM16" s="1901"/>
      <c r="BN16" s="1901"/>
      <c r="BO16" s="1901"/>
    </row>
    <row r="17" spans="2:67" ht="14.25" customHeight="1" x14ac:dyDescent="0.25">
      <c r="B17" s="1800">
        <v>35</v>
      </c>
      <c r="C17" s="1843">
        <v>41813.541666666664</v>
      </c>
      <c r="D17" s="1839" t="s">
        <v>176</v>
      </c>
      <c r="E17" s="1840" t="s">
        <v>6</v>
      </c>
      <c r="F17" s="1841" t="s">
        <v>174</v>
      </c>
      <c r="G17" s="1986">
        <v>0</v>
      </c>
      <c r="H17" s="1854" t="s">
        <v>6</v>
      </c>
      <c r="I17" s="1983">
        <v>2</v>
      </c>
      <c r="J17" s="1983">
        <v>2</v>
      </c>
      <c r="K17" s="1930">
        <f>IF('Resultat &amp; tabell'!J17="",0,BI17)</f>
        <v>3</v>
      </c>
      <c r="N17" s="1942"/>
      <c r="O17" s="1942"/>
      <c r="P17" s="1942"/>
      <c r="Q17" s="1942"/>
      <c r="S17" s="1950" t="s">
        <v>50</v>
      </c>
      <c r="T17" s="1970">
        <f>SUM(K99)</f>
        <v>0</v>
      </c>
      <c r="U17" s="1970">
        <f>O99</f>
        <v>0</v>
      </c>
      <c r="V17" s="1971">
        <f t="shared" si="19"/>
        <v>0</v>
      </c>
      <c r="W17" s="1806"/>
      <c r="Z17" s="1813" t="s">
        <v>31</v>
      </c>
      <c r="AA17" s="1814">
        <f t="shared" si="20"/>
        <v>0</v>
      </c>
      <c r="AB17" s="1814">
        <f t="shared" si="21"/>
        <v>0</v>
      </c>
      <c r="AC17" s="1814">
        <f t="shared" si="22"/>
        <v>2</v>
      </c>
      <c r="AD17" s="1813" t="s">
        <v>27</v>
      </c>
      <c r="AE17" s="1814">
        <f t="shared" si="23"/>
        <v>3</v>
      </c>
      <c r="AF17" s="1810">
        <f t="shared" si="24"/>
        <v>2</v>
      </c>
      <c r="AG17" s="1810">
        <f t="shared" si="25"/>
        <v>0</v>
      </c>
      <c r="AZ17" s="1871">
        <v>35</v>
      </c>
      <c r="BA17" s="1878">
        <v>41813.541666666664</v>
      </c>
      <c r="BB17" s="1873" t="s">
        <v>31</v>
      </c>
      <c r="BC17" s="1874" t="s">
        <v>6</v>
      </c>
      <c r="BD17" s="1875" t="s">
        <v>27</v>
      </c>
      <c r="BE17" s="1877">
        <f>IF(G17='Resultat &amp; tabell'!$G17,2,0)</f>
        <v>2</v>
      </c>
      <c r="BF17" s="1876" t="s">
        <v>6</v>
      </c>
      <c r="BG17" s="1877">
        <f>IF(I17='Resultat &amp; tabell'!$I17,2,0)</f>
        <v>0</v>
      </c>
      <c r="BH17" s="1877">
        <f>IF(J17='Resultat &amp; tabell'!$J17,1,0)</f>
        <v>1</v>
      </c>
      <c r="BI17" s="1861">
        <f t="shared" si="26"/>
        <v>3</v>
      </c>
      <c r="BL17" s="1901"/>
      <c r="BM17" s="1901"/>
      <c r="BN17" s="1901"/>
      <c r="BO17" s="1901"/>
    </row>
    <row r="18" spans="2:67" ht="14.25" customHeight="1" x14ac:dyDescent="0.25">
      <c r="B18" s="1800">
        <v>36</v>
      </c>
      <c r="C18" s="1843">
        <v>41813.541666666664</v>
      </c>
      <c r="D18" s="1839" t="s">
        <v>177</v>
      </c>
      <c r="E18" s="1840" t="s">
        <v>6</v>
      </c>
      <c r="F18" s="1841" t="s">
        <v>175</v>
      </c>
      <c r="G18" s="1986">
        <v>2</v>
      </c>
      <c r="H18" s="1854" t="s">
        <v>6</v>
      </c>
      <c r="I18" s="1983">
        <v>1</v>
      </c>
      <c r="J18" s="1983">
        <v>1</v>
      </c>
      <c r="K18" s="1930">
        <f>IF('Resultat &amp; tabell'!J18="",0,BI18)</f>
        <v>3</v>
      </c>
      <c r="M18" s="1973"/>
      <c r="N18" s="1942"/>
      <c r="O18" s="1942"/>
      <c r="P18" s="1942"/>
      <c r="Q18" s="1942"/>
      <c r="S18" s="1950" t="s">
        <v>54</v>
      </c>
      <c r="T18" s="1970">
        <f>SUM(K103)</f>
        <v>0</v>
      </c>
      <c r="U18" s="1970">
        <f>O103</f>
        <v>0</v>
      </c>
      <c r="V18" s="1971">
        <f t="shared" si="19"/>
        <v>0</v>
      </c>
      <c r="W18" s="1806"/>
      <c r="Z18" s="1813" t="s">
        <v>28</v>
      </c>
      <c r="AA18" s="1814">
        <f t="shared" si="20"/>
        <v>3</v>
      </c>
      <c r="AB18" s="1814">
        <f t="shared" si="21"/>
        <v>2</v>
      </c>
      <c r="AC18" s="1814">
        <f t="shared" si="22"/>
        <v>1</v>
      </c>
      <c r="AD18" s="1813" t="s">
        <v>30</v>
      </c>
      <c r="AE18" s="1814">
        <f t="shared" si="23"/>
        <v>0</v>
      </c>
      <c r="AF18" s="1810">
        <f t="shared" si="24"/>
        <v>1</v>
      </c>
      <c r="AG18" s="1810">
        <f t="shared" si="25"/>
        <v>2</v>
      </c>
      <c r="AJ18" s="1823"/>
      <c r="AZ18" s="1871">
        <v>36</v>
      </c>
      <c r="BA18" s="1878">
        <v>41813.541666666664</v>
      </c>
      <c r="BB18" s="1873" t="s">
        <v>28</v>
      </c>
      <c r="BC18" s="1874" t="s">
        <v>6</v>
      </c>
      <c r="BD18" s="1875" t="s">
        <v>30</v>
      </c>
      <c r="BE18" s="1877">
        <f>IF(G18='Resultat &amp; tabell'!$G18,2,0)</f>
        <v>2</v>
      </c>
      <c r="BF18" s="1876" t="s">
        <v>6</v>
      </c>
      <c r="BG18" s="1877">
        <f>IF(I18='Resultat &amp; tabell'!$I18,2,0)</f>
        <v>0</v>
      </c>
      <c r="BH18" s="1877">
        <f>IF(J18='Resultat &amp; tabell'!$J18,1,0)</f>
        <v>1</v>
      </c>
      <c r="BI18" s="1861">
        <f t="shared" si="26"/>
        <v>3</v>
      </c>
      <c r="BL18" s="1901"/>
      <c r="BM18" s="1901"/>
      <c r="BN18" s="1901"/>
      <c r="BO18" s="1901"/>
    </row>
    <row r="19" spans="2:67" ht="14.25" customHeight="1" x14ac:dyDescent="0.25">
      <c r="C19" s="1815"/>
      <c r="I19" s="1973"/>
      <c r="K19" s="1943"/>
      <c r="M19" s="1796"/>
      <c r="N19" s="1942"/>
      <c r="O19" s="1942"/>
      <c r="P19" s="1942"/>
      <c r="Q19" s="1942"/>
      <c r="S19" s="1954" t="s">
        <v>82</v>
      </c>
      <c r="T19" s="1970">
        <v>0</v>
      </c>
      <c r="U19" s="1942">
        <f>SUM(X4:X5)</f>
        <v>0</v>
      </c>
      <c r="V19" s="1971">
        <f>SUM(T19:U19)</f>
        <v>0</v>
      </c>
      <c r="W19" s="1820"/>
      <c r="X19" s="1820"/>
      <c r="BA19" s="1886"/>
      <c r="BI19" s="1862"/>
      <c r="BL19" s="1901"/>
      <c r="BM19" s="1901"/>
      <c r="BN19" s="1901"/>
      <c r="BO19" s="1901"/>
    </row>
    <row r="20" spans="2:67" s="1820" customFormat="1" ht="12.75" customHeight="1" x14ac:dyDescent="0.25">
      <c r="B20" s="1797" t="s">
        <v>40</v>
      </c>
      <c r="C20" s="1818"/>
      <c r="D20" s="1803"/>
      <c r="E20" s="1804"/>
      <c r="F20" s="1796"/>
      <c r="G20" s="1804"/>
      <c r="H20" s="1804"/>
      <c r="I20" s="1796"/>
      <c r="J20" s="1804"/>
      <c r="K20" s="1796"/>
      <c r="L20" s="1944"/>
      <c r="M20" s="1945"/>
      <c r="N20" s="1946"/>
      <c r="O20" s="1946"/>
      <c r="P20" s="1946"/>
      <c r="Q20" s="1946"/>
      <c r="R20" s="1945"/>
      <c r="S20" s="1976" t="s">
        <v>110</v>
      </c>
      <c r="T20" s="1977"/>
      <c r="U20" s="1977"/>
      <c r="V20" s="1978">
        <f>SUM(V13:V19)</f>
        <v>73</v>
      </c>
      <c r="Z20" s="1807"/>
      <c r="AA20" s="1814"/>
      <c r="AB20" s="1814"/>
      <c r="AC20" s="1814"/>
      <c r="AD20" s="1807"/>
      <c r="AE20" s="1821"/>
      <c r="AF20" s="1822"/>
      <c r="AG20" s="1822"/>
      <c r="AH20" s="1821"/>
      <c r="AI20" s="1821"/>
      <c r="AJ20" s="1821"/>
      <c r="AK20" s="1821"/>
      <c r="AL20" s="1821"/>
      <c r="AM20" s="1821"/>
      <c r="AN20" s="1821"/>
      <c r="AO20" s="1821"/>
      <c r="AP20" s="1821"/>
      <c r="AQ20" s="1821"/>
      <c r="AR20" s="1821"/>
      <c r="AS20" s="1821"/>
      <c r="AT20" s="1821"/>
      <c r="AU20" s="1821"/>
      <c r="AV20" s="1821"/>
      <c r="AW20" s="1821"/>
      <c r="AX20" s="1821"/>
      <c r="AY20" s="1821"/>
      <c r="AZ20" s="1864" t="s">
        <v>40</v>
      </c>
      <c r="BA20" s="1888"/>
      <c r="BB20" s="1865"/>
      <c r="BC20" s="1866"/>
      <c r="BD20" s="1865"/>
      <c r="BE20" s="1866"/>
      <c r="BF20" s="1866"/>
      <c r="BG20" s="1866"/>
      <c r="BH20" s="1866"/>
      <c r="BI20" s="1863"/>
      <c r="BJ20" s="1830"/>
      <c r="BK20" s="1832"/>
      <c r="BL20" s="1863"/>
      <c r="BM20" s="1863"/>
      <c r="BN20" s="1863"/>
      <c r="BO20" s="1863"/>
    </row>
    <row r="21" spans="2:67" s="1820" customFormat="1" ht="14.25" customHeight="1" x14ac:dyDescent="0.25">
      <c r="B21" s="1850" t="s">
        <v>2</v>
      </c>
      <c r="C21" s="185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852" t="s">
        <v>81</v>
      </c>
      <c r="K21" s="1947" t="s">
        <v>89</v>
      </c>
      <c r="L21" s="1944"/>
      <c r="M21" s="1926" t="s">
        <v>40</v>
      </c>
      <c r="N21" s="1927" t="s">
        <v>89</v>
      </c>
      <c r="O21" s="1927" t="s">
        <v>90</v>
      </c>
      <c r="P21" s="1927" t="s">
        <v>91</v>
      </c>
      <c r="Q21" s="1928" t="s">
        <v>101</v>
      </c>
      <c r="R21" s="1945"/>
      <c r="S21" s="1945"/>
      <c r="W21" s="1824"/>
      <c r="Z21" s="1811" t="s">
        <v>87</v>
      </c>
      <c r="AA21" s="1811" t="s">
        <v>89</v>
      </c>
      <c r="AB21" s="1811" t="s">
        <v>90</v>
      </c>
      <c r="AC21" s="1811" t="s">
        <v>91</v>
      </c>
      <c r="AD21" s="1811" t="s">
        <v>88</v>
      </c>
      <c r="AE21" s="1811" t="s">
        <v>89</v>
      </c>
      <c r="AF21" s="1811" t="s">
        <v>90</v>
      </c>
      <c r="AG21" s="1811" t="s">
        <v>91</v>
      </c>
      <c r="AH21" s="1821"/>
      <c r="AI21" s="1812" t="s">
        <v>99</v>
      </c>
      <c r="AJ21" s="1812" t="s">
        <v>98</v>
      </c>
      <c r="AK21" s="1812" t="s">
        <v>97</v>
      </c>
      <c r="AL21" s="1811" t="s">
        <v>96</v>
      </c>
      <c r="AM21" s="1811" t="s">
        <v>95</v>
      </c>
      <c r="AN21" s="1811" t="s">
        <v>92</v>
      </c>
      <c r="AO21" s="1811" t="s">
        <v>89</v>
      </c>
      <c r="AP21" s="1811" t="s">
        <v>90</v>
      </c>
      <c r="AQ21" s="1811" t="s">
        <v>91</v>
      </c>
      <c r="AR21" s="1812" t="s">
        <v>93</v>
      </c>
      <c r="AS21" s="1821"/>
      <c r="AT21" s="1811" t="s">
        <v>94</v>
      </c>
      <c r="AU21" s="1811" t="s">
        <v>92</v>
      </c>
      <c r="AV21" s="1811" t="s">
        <v>89</v>
      </c>
      <c r="AW21" s="1811" t="s">
        <v>90</v>
      </c>
      <c r="AX21" s="1811" t="s">
        <v>91</v>
      </c>
      <c r="AY21" s="1812" t="s">
        <v>93</v>
      </c>
      <c r="AZ21" s="1893" t="s">
        <v>2</v>
      </c>
      <c r="BA21" s="189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892" t="s">
        <v>81</v>
      </c>
      <c r="BI21" s="1853" t="s">
        <v>89</v>
      </c>
      <c r="BJ21" s="1830"/>
      <c r="BK21" s="1867"/>
      <c r="BL21" s="1863"/>
      <c r="BM21" s="1863"/>
      <c r="BN21" s="1863"/>
      <c r="BO21" s="1863"/>
    </row>
    <row r="22" spans="2:67" ht="14.25" customHeight="1" x14ac:dyDescent="0.25">
      <c r="B22" s="1800">
        <v>5</v>
      </c>
      <c r="C22" s="1843">
        <v>41804.541666666664</v>
      </c>
      <c r="D22" s="1839" t="s">
        <v>173</v>
      </c>
      <c r="E22" s="1840" t="s">
        <v>6</v>
      </c>
      <c r="F22" s="1841" t="s">
        <v>172</v>
      </c>
      <c r="G22" s="1987">
        <v>2</v>
      </c>
      <c r="H22" s="1854" t="s">
        <v>6</v>
      </c>
      <c r="I22" s="1984">
        <v>0</v>
      </c>
      <c r="J22" s="1984">
        <v>1</v>
      </c>
      <c r="K22" s="1930">
        <f>IF('Resultat &amp; tabell'!J22="",0,BI22)</f>
        <v>3</v>
      </c>
      <c r="L22" s="1931">
        <v>1</v>
      </c>
      <c r="M22" s="1932" t="str">
        <f>VLOOKUP(L22,$AT$22:$AY$25,2,FALSE)</f>
        <v>Elfenbenskusten</v>
      </c>
      <c r="N22" s="1933">
        <f>VLOOKUP(M22,$AU$22:$AY$25,2,FALSE)</f>
        <v>9</v>
      </c>
      <c r="O22" s="1933">
        <f>VLOOKUP(M22,$AU$22:$AY$25,3,FALSE)</f>
        <v>7</v>
      </c>
      <c r="P22" s="1933">
        <f>VLOOKUP(M22,$AU$22:$AY$25,4,FALSE)</f>
        <v>0</v>
      </c>
      <c r="Q22" s="1934">
        <f>VLOOKUP(M22,$AU$22:$AY$25,5,FALSE)</f>
        <v>7</v>
      </c>
      <c r="S22" s="1923"/>
      <c r="T22" s="1806"/>
      <c r="U22" s="1806"/>
      <c r="V22" s="1806"/>
      <c r="W22" s="1806"/>
      <c r="Z22" s="1813" t="s">
        <v>42</v>
      </c>
      <c r="AA22" s="1814">
        <f t="shared" ref="AA22:AA27" si="27">IF(G22="",0,IF($G22&lt;$I22,0,IF($G22=$I22,1,3)))</f>
        <v>3</v>
      </c>
      <c r="AB22" s="1814">
        <f t="shared" ref="AB22:AB27" si="28">G22</f>
        <v>2</v>
      </c>
      <c r="AC22" s="1814">
        <f t="shared" ref="AC22:AC27" si="29">I22</f>
        <v>0</v>
      </c>
      <c r="AD22" s="1813" t="s">
        <v>43</v>
      </c>
      <c r="AE22" s="1814">
        <f t="shared" ref="AE22:AE27" si="30">IF(I22="",0,IF(I22&lt;G22,0,IF(G22=I22,1,3)))</f>
        <v>0</v>
      </c>
      <c r="AF22" s="1810">
        <f t="shared" ref="AF22:AF27" si="31">I22</f>
        <v>0</v>
      </c>
      <c r="AG22" s="1810">
        <f t="shared" ref="AG22:AG27" si="32">G22</f>
        <v>2</v>
      </c>
      <c r="AI22" s="1809">
        <f>RANK($AJ22,$AJ$22:$AJ$25,1)+COUNTIF($AJ$22:$AJ22,$AJ22)-1</f>
        <v>2</v>
      </c>
      <c r="AJ22" s="1809">
        <f>AK22+AL22+AM22</f>
        <v>2</v>
      </c>
      <c r="AK22" s="1809">
        <f>SUMPRODUCT(($AO$22:$AO$25=AO22)*($AR$22:$AR$25=AR22)*($AP$22:$AP$25&gt;AP22))</f>
        <v>0</v>
      </c>
      <c r="AL22" s="1809">
        <f>SUMPRODUCT(($AO$22:$AO$25=AO22)*($AR$22:$AR$25&gt;AR22))</f>
        <v>0</v>
      </c>
      <c r="AM22" s="1809">
        <f>RANK(AO22,$AO$22:$AO$25)</f>
        <v>2</v>
      </c>
      <c r="AN22" s="1813" t="s">
        <v>42</v>
      </c>
      <c r="AO22" s="1809">
        <f>SUMIF($Z$22:$Z$27,$AN22,$AA$22:$AA$27)+SUMIF($AD$22:$AD$27,$AN22,$AE$22:$AE$27)</f>
        <v>6</v>
      </c>
      <c r="AP22" s="1809">
        <f>SUMIF($Z$22:$Z$27,$AN22,$AB$22:$AB$27)+SUMIF($AD$22:$AD$27,$AN22,$AF$22:$AF$27)</f>
        <v>3</v>
      </c>
      <c r="AQ22" s="1809">
        <f>SUMIF($Z$22:$Z$27,$AN22,$AC$22:$AC$27)+SUMIF($AD$22:$AD$27,$AN22,$AG$22:$AG$27)</f>
        <v>2</v>
      </c>
      <c r="AR22" s="1809">
        <f>AP22-AQ22</f>
        <v>1</v>
      </c>
      <c r="AT22" s="1809">
        <v>1</v>
      </c>
      <c r="AU22" s="1809" t="str">
        <f>VLOOKUP($AT22,$AI$22:$AR$25,6,FALSE)</f>
        <v>Elfenbenskusten</v>
      </c>
      <c r="AV22" s="1809">
        <f>VLOOKUP($AU22,$AN$22:$AR$25,2,FALSE)</f>
        <v>9</v>
      </c>
      <c r="AW22" s="1809">
        <f>VLOOKUP($AU22,$AN$22:$AR$25,3,FALSE)</f>
        <v>7</v>
      </c>
      <c r="AX22" s="1809">
        <f>VLOOKUP($AU22,$AN$22:$AR$25,4,FALSE)</f>
        <v>0</v>
      </c>
      <c r="AY22" s="1809">
        <f>VLOOKUP($AU22,$AN$22:$AR$25,5,FALSE)</f>
        <v>7</v>
      </c>
      <c r="AZ22" s="1871">
        <v>5</v>
      </c>
      <c r="BA22" s="1878">
        <v>41804.541666666664</v>
      </c>
      <c r="BB22" s="1873" t="s">
        <v>42</v>
      </c>
      <c r="BC22" s="1874" t="s">
        <v>6</v>
      </c>
      <c r="BD22" s="1875" t="s">
        <v>43</v>
      </c>
      <c r="BE22" s="1877">
        <f>IF(G22='Resultat &amp; tabell'!$G22,2,0)</f>
        <v>0</v>
      </c>
      <c r="BF22" s="1876" t="s">
        <v>6</v>
      </c>
      <c r="BG22" s="1877">
        <f>IF(I22='Resultat &amp; tabell'!$I22,2,0)</f>
        <v>2</v>
      </c>
      <c r="BH22" s="1877">
        <f>IF(J22='Resultat &amp; tabell'!$J22,1,0)</f>
        <v>1</v>
      </c>
      <c r="BI22" s="1861">
        <f t="shared" ref="BI22:BI27" si="33">SUM(BE22+BG22+BH22)</f>
        <v>3</v>
      </c>
      <c r="BJ22" s="1831"/>
      <c r="BK22" s="1864"/>
      <c r="BL22" s="1901"/>
      <c r="BM22" s="1901"/>
      <c r="BN22" s="1901"/>
      <c r="BO22" s="1901"/>
    </row>
    <row r="23" spans="2:67" ht="14.25" customHeight="1" x14ac:dyDescent="0.25">
      <c r="B23" s="1800">
        <v>6</v>
      </c>
      <c r="C23" s="1843">
        <v>41805</v>
      </c>
      <c r="D23" s="1847" t="s">
        <v>167</v>
      </c>
      <c r="E23" s="1840" t="s">
        <v>6</v>
      </c>
      <c r="F23" s="1841" t="s">
        <v>171</v>
      </c>
      <c r="G23" s="1987">
        <v>3</v>
      </c>
      <c r="H23" s="1854" t="s">
        <v>6</v>
      </c>
      <c r="I23" s="1984">
        <v>0</v>
      </c>
      <c r="J23" s="1984">
        <v>1</v>
      </c>
      <c r="K23" s="1930">
        <f>IF('Resultat &amp; tabell'!J23="",0,BI23)</f>
        <v>1</v>
      </c>
      <c r="L23" s="1920">
        <v>2</v>
      </c>
      <c r="M23" s="1936" t="str">
        <f>VLOOKUP(L23,$AT$22:$AY$25,2,FALSE)</f>
        <v>Colombia</v>
      </c>
      <c r="N23" s="1937">
        <f>VLOOKUP(M23,$AU$22:$AY$25,2,FALSE)</f>
        <v>6</v>
      </c>
      <c r="O23" s="1937">
        <f>VLOOKUP(M23,$AU$22:$AY$25,3,FALSE)</f>
        <v>3</v>
      </c>
      <c r="P23" s="1937">
        <f>VLOOKUP(M23,$AU$22:$AY$25,4,FALSE)</f>
        <v>2</v>
      </c>
      <c r="Q23" s="1938">
        <f>VLOOKUP(M23,$AU$22:$AY$25,5,FALSE)</f>
        <v>1</v>
      </c>
      <c r="S23" s="1923"/>
      <c r="T23" s="1806"/>
      <c r="U23" s="1806"/>
      <c r="V23" s="1806"/>
      <c r="W23" s="1806"/>
      <c r="Z23" s="1810" t="s">
        <v>46</v>
      </c>
      <c r="AA23" s="1814">
        <f t="shared" si="27"/>
        <v>3</v>
      </c>
      <c r="AB23" s="1814">
        <f t="shared" si="28"/>
        <v>3</v>
      </c>
      <c r="AC23" s="1814">
        <f t="shared" si="29"/>
        <v>0</v>
      </c>
      <c r="AD23" s="1813" t="s">
        <v>47</v>
      </c>
      <c r="AE23" s="1814">
        <f t="shared" si="30"/>
        <v>0</v>
      </c>
      <c r="AF23" s="1810">
        <f t="shared" si="31"/>
        <v>0</v>
      </c>
      <c r="AG23" s="1810">
        <f t="shared" si="32"/>
        <v>3</v>
      </c>
      <c r="AI23" s="1809">
        <f>RANK($AJ23,$AJ$22:$AJ$25,1)+COUNTIF($AJ$22:$AJ23,$AJ23)-1</f>
        <v>1</v>
      </c>
      <c r="AJ23" s="1809">
        <f>AK23+AL23+AM23</f>
        <v>1</v>
      </c>
      <c r="AK23" s="1809">
        <f t="shared" ref="AK23:AK25" si="34">SUMPRODUCT(($AO$22:$AO$25=AO23)*($AR$22:$AR$25=AR23)*($AP$22:$AP$25&gt;AP23))</f>
        <v>0</v>
      </c>
      <c r="AL23" s="1809">
        <f t="shared" ref="AL23:AL25" si="35">SUMPRODUCT(($AO$22:$AO$25=AO23)*($AR$22:$AR$25&gt;AR23))</f>
        <v>0</v>
      </c>
      <c r="AM23" s="1809">
        <f t="shared" ref="AM23:AM25" si="36">RANK(AO23,$AO$22:$AO$25)</f>
        <v>1</v>
      </c>
      <c r="AN23" s="1810" t="s">
        <v>46</v>
      </c>
      <c r="AO23" s="1809">
        <f t="shared" ref="AO23:AO25" si="37">SUMIF($Z$22:$Z$27,$AN23,$AA$22:$AA$27)+SUMIF($AD$22:$AD$27,$AN23,$AE$22:$AE$27)</f>
        <v>9</v>
      </c>
      <c r="AP23" s="1809">
        <f t="shared" ref="AP23:AP25" si="38">SUMIF($Z$22:$Z$27,$AN23,$AB$22:$AB$27)+SUMIF($AD$22:$AD$27,$AN23,$AF$22:$AF$27)</f>
        <v>7</v>
      </c>
      <c r="AQ23" s="1809">
        <f t="shared" ref="AQ23:AQ25" si="39">SUMIF($Z$22:$Z$27,$AN23,$AC$22:$AC$27)+SUMIF($AD$22:$AD$27,$AN23,$AG$22:$AG$27)</f>
        <v>0</v>
      </c>
      <c r="AR23" s="1809">
        <f t="shared" ref="AR23:AR25" si="40">AP23-AQ23</f>
        <v>7</v>
      </c>
      <c r="AT23" s="1809">
        <v>2</v>
      </c>
      <c r="AU23" s="1809" t="str">
        <f t="shared" ref="AU23:AU25" si="41">VLOOKUP($AT23,$AI$22:$AR$25,6,FALSE)</f>
        <v>Colombia</v>
      </c>
      <c r="AV23" s="1809">
        <f t="shared" ref="AV23:AV25" si="42">VLOOKUP($AU23,$AN$22:$AR$25,2,FALSE)</f>
        <v>6</v>
      </c>
      <c r="AW23" s="1809">
        <f t="shared" ref="AW23:AW25" si="43">VLOOKUP($AU23,$AN$22:$AR$25,3,FALSE)</f>
        <v>3</v>
      </c>
      <c r="AX23" s="1809">
        <f t="shared" ref="AX23:AX25" si="44">VLOOKUP($AU23,$AN$22:$AR$25,4,FALSE)</f>
        <v>2</v>
      </c>
      <c r="AY23" s="1809">
        <f t="shared" ref="AY23:AY25" si="45">VLOOKUP($AU23,$AN$22:$AR$25,5,FALSE)</f>
        <v>1</v>
      </c>
      <c r="AZ23" s="1871">
        <v>6</v>
      </c>
      <c r="BA23" s="1878">
        <v>41805</v>
      </c>
      <c r="BB23" s="1894" t="s">
        <v>46</v>
      </c>
      <c r="BC23" s="1874" t="s">
        <v>6</v>
      </c>
      <c r="BD23" s="1875" t="s">
        <v>47</v>
      </c>
      <c r="BE23" s="1877">
        <f>IF(G23='Resultat &amp; tabell'!$G23,2,0)</f>
        <v>0</v>
      </c>
      <c r="BF23" s="1876" t="s">
        <v>6</v>
      </c>
      <c r="BG23" s="1877">
        <f>IF(I23='Resultat &amp; tabell'!$I23,2,0)</f>
        <v>0</v>
      </c>
      <c r="BH23" s="1877">
        <f>IF(J23='Resultat &amp; tabell'!$J23,1,0)</f>
        <v>1</v>
      </c>
      <c r="BI23" s="1861">
        <f t="shared" si="33"/>
        <v>1</v>
      </c>
      <c r="BK23" s="1864"/>
      <c r="BL23" s="1901"/>
      <c r="BM23" s="1901"/>
      <c r="BN23" s="1901"/>
      <c r="BO23" s="1901"/>
    </row>
    <row r="24" spans="2:67" ht="14.25" customHeight="1" x14ac:dyDescent="0.25">
      <c r="B24" s="1800">
        <v>21</v>
      </c>
      <c r="C24" s="1843">
        <v>41809.541666666664</v>
      </c>
      <c r="D24" s="1839" t="s">
        <v>173</v>
      </c>
      <c r="E24" s="1840" t="s">
        <v>6</v>
      </c>
      <c r="F24" s="1841" t="s">
        <v>167</v>
      </c>
      <c r="G24" s="1987">
        <v>0</v>
      </c>
      <c r="H24" s="1854" t="s">
        <v>6</v>
      </c>
      <c r="I24" s="1984">
        <v>2</v>
      </c>
      <c r="J24" s="1984">
        <v>2</v>
      </c>
      <c r="K24" s="1930">
        <f>IF('Resultat &amp; tabell'!J24="",0,BI24)</f>
        <v>0</v>
      </c>
      <c r="L24" s="1920">
        <v>3</v>
      </c>
      <c r="M24" s="1951" t="str">
        <f>VLOOKUP(L24,$AT$22:$AY$25,2,FALSE)</f>
        <v>Grekland</v>
      </c>
      <c r="N24" s="1952">
        <f>VLOOKUP(M24,$AU$22:$AY$25,2,FALSE)</f>
        <v>1</v>
      </c>
      <c r="O24" s="1952">
        <f>VLOOKUP(M24,$AU$22:$AY$25,3,FALSE)</f>
        <v>1</v>
      </c>
      <c r="P24" s="1952">
        <f>VLOOKUP(M24,$AU$22:$AY$25,4,FALSE)</f>
        <v>5</v>
      </c>
      <c r="Q24" s="1953">
        <f>VLOOKUP(M24,$AU$22:$AY$25,5,FALSE)</f>
        <v>-4</v>
      </c>
      <c r="S24" s="1923"/>
      <c r="T24" s="1806"/>
      <c r="U24" s="1806"/>
      <c r="V24" s="1806"/>
      <c r="W24" s="1806"/>
      <c r="Z24" s="1813" t="s">
        <v>42</v>
      </c>
      <c r="AA24" s="1814">
        <f t="shared" si="27"/>
        <v>0</v>
      </c>
      <c r="AB24" s="1814">
        <f t="shared" si="28"/>
        <v>0</v>
      </c>
      <c r="AC24" s="1814">
        <f t="shared" si="29"/>
        <v>2</v>
      </c>
      <c r="AD24" s="1813" t="s">
        <v>46</v>
      </c>
      <c r="AE24" s="1814">
        <f t="shared" si="30"/>
        <v>3</v>
      </c>
      <c r="AF24" s="1810">
        <f t="shared" si="31"/>
        <v>2</v>
      </c>
      <c r="AG24" s="1810">
        <f t="shared" si="32"/>
        <v>0</v>
      </c>
      <c r="AI24" s="1809">
        <f>RANK($AJ24,$AJ$22:$AJ$25,1)+COUNTIF($AJ$22:$AJ24,$AJ24)-1</f>
        <v>3</v>
      </c>
      <c r="AJ24" s="1809">
        <f>AK24+AL24+AM24</f>
        <v>3</v>
      </c>
      <c r="AK24" s="1809">
        <f t="shared" si="34"/>
        <v>0</v>
      </c>
      <c r="AL24" s="1809">
        <f t="shared" si="35"/>
        <v>0</v>
      </c>
      <c r="AM24" s="1809">
        <f t="shared" si="36"/>
        <v>3</v>
      </c>
      <c r="AN24" s="1813" t="s">
        <v>43</v>
      </c>
      <c r="AO24" s="1809">
        <f t="shared" si="37"/>
        <v>1</v>
      </c>
      <c r="AP24" s="1809">
        <f t="shared" si="38"/>
        <v>1</v>
      </c>
      <c r="AQ24" s="1809">
        <f t="shared" si="39"/>
        <v>5</v>
      </c>
      <c r="AR24" s="1809">
        <f t="shared" si="40"/>
        <v>-4</v>
      </c>
      <c r="AT24" s="1809">
        <v>3</v>
      </c>
      <c r="AU24" s="1809" t="str">
        <f t="shared" si="41"/>
        <v>Grekland</v>
      </c>
      <c r="AV24" s="1809">
        <f t="shared" si="42"/>
        <v>1</v>
      </c>
      <c r="AW24" s="1809">
        <f t="shared" si="43"/>
        <v>1</v>
      </c>
      <c r="AX24" s="1809">
        <f t="shared" si="44"/>
        <v>5</v>
      </c>
      <c r="AY24" s="1809">
        <f t="shared" si="45"/>
        <v>-4</v>
      </c>
      <c r="AZ24" s="1871">
        <v>21</v>
      </c>
      <c r="BA24" s="1878">
        <v>41809.541666666664</v>
      </c>
      <c r="BB24" s="1873" t="s">
        <v>42</v>
      </c>
      <c r="BC24" s="1874" t="s">
        <v>6</v>
      </c>
      <c r="BD24" s="1875" t="s">
        <v>46</v>
      </c>
      <c r="BE24" s="1877">
        <f>IF(G24='Resultat &amp; tabell'!$G24,2,0)</f>
        <v>0</v>
      </c>
      <c r="BF24" s="1876" t="s">
        <v>6</v>
      </c>
      <c r="BG24" s="1877">
        <f>IF(I24='Resultat &amp; tabell'!$I24,2,0)</f>
        <v>0</v>
      </c>
      <c r="BH24" s="1877">
        <f>IF(J24='Resultat &amp; tabell'!$J24,1,0)</f>
        <v>0</v>
      </c>
      <c r="BI24" s="1861">
        <f t="shared" si="33"/>
        <v>0</v>
      </c>
      <c r="BK24" s="1879"/>
      <c r="BL24" s="1901"/>
      <c r="BM24" s="1901"/>
      <c r="BN24" s="1901"/>
      <c r="BO24" s="1901"/>
    </row>
    <row r="25" spans="2:67" ht="14.25" customHeight="1" x14ac:dyDescent="0.25">
      <c r="B25" s="1800">
        <v>22</v>
      </c>
      <c r="C25" s="1843">
        <v>41809.791666666664</v>
      </c>
      <c r="D25" s="1839" t="s">
        <v>171</v>
      </c>
      <c r="E25" s="1840" t="s">
        <v>6</v>
      </c>
      <c r="F25" s="1841" t="s">
        <v>172</v>
      </c>
      <c r="G25" s="1987">
        <v>1</v>
      </c>
      <c r="H25" s="1854" t="s">
        <v>6</v>
      </c>
      <c r="I25" s="1984">
        <v>1</v>
      </c>
      <c r="J25" s="1984" t="s">
        <v>214</v>
      </c>
      <c r="K25" s="1930">
        <f>IF('Resultat &amp; tabell'!J25="",0,BI25)</f>
        <v>1</v>
      </c>
      <c r="L25" s="1920">
        <v>4</v>
      </c>
      <c r="M25" s="1940" t="str">
        <f>VLOOKUP(L25,$AT$22:$AY$25,2,FALSE)</f>
        <v>Japan</v>
      </c>
      <c r="N25" s="1937">
        <f>VLOOKUP(M25,$AU$22:$AY$25,2,FALSE)</f>
        <v>1</v>
      </c>
      <c r="O25" s="1937">
        <f>VLOOKUP(M25,$AU$22:$AY$25,3,FALSE)</f>
        <v>1</v>
      </c>
      <c r="P25" s="1937">
        <f>VLOOKUP(M25,$AU$22:$AY$25,4,FALSE)</f>
        <v>5</v>
      </c>
      <c r="Q25" s="1938">
        <f>VLOOKUP(M25,$AU$22:$AY$25,5,FALSE)</f>
        <v>-4</v>
      </c>
      <c r="S25" s="1923"/>
      <c r="T25" s="1806"/>
      <c r="U25" s="1806"/>
      <c r="V25" s="1806"/>
      <c r="W25" s="1806"/>
      <c r="Z25" s="1813" t="s">
        <v>47</v>
      </c>
      <c r="AA25" s="1814">
        <f t="shared" si="27"/>
        <v>1</v>
      </c>
      <c r="AB25" s="1814">
        <f t="shared" si="28"/>
        <v>1</v>
      </c>
      <c r="AC25" s="1814">
        <f t="shared" si="29"/>
        <v>1</v>
      </c>
      <c r="AD25" s="1813" t="s">
        <v>43</v>
      </c>
      <c r="AE25" s="1814">
        <f t="shared" si="30"/>
        <v>1</v>
      </c>
      <c r="AF25" s="1810">
        <f t="shared" si="31"/>
        <v>1</v>
      </c>
      <c r="AG25" s="1810">
        <f t="shared" si="32"/>
        <v>1</v>
      </c>
      <c r="AI25" s="1809">
        <f>RANK($AJ25,$AJ$22:$AJ$25,1)+COUNTIF($AJ$22:$AJ25,$AJ25)-1</f>
        <v>4</v>
      </c>
      <c r="AJ25" s="1809">
        <f>AK25+AL25+AM25</f>
        <v>3</v>
      </c>
      <c r="AK25" s="1809">
        <f t="shared" si="34"/>
        <v>0</v>
      </c>
      <c r="AL25" s="1809">
        <f t="shared" si="35"/>
        <v>0</v>
      </c>
      <c r="AM25" s="1809">
        <f t="shared" si="36"/>
        <v>3</v>
      </c>
      <c r="AN25" s="1813" t="s">
        <v>47</v>
      </c>
      <c r="AO25" s="1809">
        <f t="shared" si="37"/>
        <v>1</v>
      </c>
      <c r="AP25" s="1809">
        <f t="shared" si="38"/>
        <v>1</v>
      </c>
      <c r="AQ25" s="1809">
        <f t="shared" si="39"/>
        <v>5</v>
      </c>
      <c r="AR25" s="1809">
        <f t="shared" si="40"/>
        <v>-4</v>
      </c>
      <c r="AT25" s="1809">
        <v>4</v>
      </c>
      <c r="AU25" s="1809" t="str">
        <f t="shared" si="41"/>
        <v>Japan</v>
      </c>
      <c r="AV25" s="1809">
        <f t="shared" si="42"/>
        <v>1</v>
      </c>
      <c r="AW25" s="1809">
        <f t="shared" si="43"/>
        <v>1</v>
      </c>
      <c r="AX25" s="1809">
        <f t="shared" si="44"/>
        <v>5</v>
      </c>
      <c r="AY25" s="1809">
        <f t="shared" si="45"/>
        <v>-4</v>
      </c>
      <c r="AZ25" s="1871">
        <v>22</v>
      </c>
      <c r="BA25" s="1878">
        <v>41809.791666666664</v>
      </c>
      <c r="BB25" s="1873" t="s">
        <v>47</v>
      </c>
      <c r="BC25" s="1874" t="s">
        <v>6</v>
      </c>
      <c r="BD25" s="1875" t="s">
        <v>43</v>
      </c>
      <c r="BE25" s="1877">
        <f>IF(G25='Resultat &amp; tabell'!$G25,2,0)</f>
        <v>0</v>
      </c>
      <c r="BF25" s="1876" t="s">
        <v>6</v>
      </c>
      <c r="BG25" s="1877">
        <f>IF(I25='Resultat &amp; tabell'!$I25,2,0)</f>
        <v>0</v>
      </c>
      <c r="BH25" s="1877">
        <f>IF(J25='Resultat &amp; tabell'!$J25,1,0)</f>
        <v>1</v>
      </c>
      <c r="BI25" s="1861">
        <f t="shared" si="33"/>
        <v>1</v>
      </c>
      <c r="BK25" s="1879"/>
      <c r="BL25" s="1901"/>
      <c r="BM25" s="1901"/>
      <c r="BN25" s="1901"/>
      <c r="BO25" s="1901"/>
    </row>
    <row r="26" spans="2:67" ht="14.25" customHeight="1" x14ac:dyDescent="0.25">
      <c r="B26" s="1800">
        <v>37</v>
      </c>
      <c r="C26" s="1843">
        <v>41814.666666666664</v>
      </c>
      <c r="D26" s="1839" t="s">
        <v>171</v>
      </c>
      <c r="E26" s="1840" t="s">
        <v>6</v>
      </c>
      <c r="F26" s="1841" t="s">
        <v>173</v>
      </c>
      <c r="G26" s="1987">
        <v>0</v>
      </c>
      <c r="H26" s="1854" t="s">
        <v>6</v>
      </c>
      <c r="I26" s="1984">
        <v>1</v>
      </c>
      <c r="J26" s="1984">
        <v>2</v>
      </c>
      <c r="K26" s="1930">
        <f>IF('Resultat &amp; tabell'!J26="",0,BI26)</f>
        <v>1</v>
      </c>
      <c r="N26" s="1942"/>
      <c r="O26" s="1942"/>
      <c r="P26" s="1942"/>
      <c r="Q26" s="1942"/>
      <c r="S26" s="1923"/>
      <c r="T26" s="1806"/>
      <c r="U26" s="1806"/>
      <c r="V26" s="1806"/>
      <c r="W26" s="1806"/>
      <c r="Z26" s="1813" t="s">
        <v>47</v>
      </c>
      <c r="AA26" s="1814">
        <f t="shared" si="27"/>
        <v>0</v>
      </c>
      <c r="AB26" s="1814">
        <f t="shared" si="28"/>
        <v>0</v>
      </c>
      <c r="AC26" s="1814">
        <f t="shared" si="29"/>
        <v>1</v>
      </c>
      <c r="AD26" s="1813" t="s">
        <v>42</v>
      </c>
      <c r="AE26" s="1814">
        <f t="shared" si="30"/>
        <v>3</v>
      </c>
      <c r="AF26" s="1810">
        <f t="shared" si="31"/>
        <v>1</v>
      </c>
      <c r="AG26" s="1810">
        <f t="shared" si="32"/>
        <v>0</v>
      </c>
      <c r="AZ26" s="1871">
        <v>37</v>
      </c>
      <c r="BA26" s="1878">
        <v>41814.666666666664</v>
      </c>
      <c r="BB26" s="1873" t="s">
        <v>47</v>
      </c>
      <c r="BC26" s="1874" t="s">
        <v>6</v>
      </c>
      <c r="BD26" s="1875" t="s">
        <v>42</v>
      </c>
      <c r="BE26" s="1877">
        <f>IF(G26='Resultat &amp; tabell'!$G26,2,0)</f>
        <v>0</v>
      </c>
      <c r="BF26" s="1876" t="s">
        <v>6</v>
      </c>
      <c r="BG26" s="1877">
        <f>IF(I26='Resultat &amp; tabell'!$I26,2,0)</f>
        <v>0</v>
      </c>
      <c r="BH26" s="1877">
        <f>IF(J26='Resultat &amp; tabell'!$J26,1,0)</f>
        <v>1</v>
      </c>
      <c r="BI26" s="1861">
        <f t="shared" si="33"/>
        <v>1</v>
      </c>
      <c r="BL26" s="1901"/>
      <c r="BM26" s="1901"/>
      <c r="BN26" s="1901"/>
      <c r="BO26" s="1901"/>
    </row>
    <row r="27" spans="2:67" ht="14.25" customHeight="1" x14ac:dyDescent="0.25">
      <c r="B27" s="1800">
        <v>38</v>
      </c>
      <c r="C27" s="1843">
        <v>41814.708333333336</v>
      </c>
      <c r="D27" s="1839" t="s">
        <v>172</v>
      </c>
      <c r="E27" s="1840" t="s">
        <v>6</v>
      </c>
      <c r="F27" s="1841" t="s">
        <v>167</v>
      </c>
      <c r="G27" s="1987">
        <v>0</v>
      </c>
      <c r="H27" s="1854" t="s">
        <v>6</v>
      </c>
      <c r="I27" s="1984">
        <v>2</v>
      </c>
      <c r="J27" s="1984">
        <v>2</v>
      </c>
      <c r="K27" s="1930">
        <f>IF('Resultat &amp; tabell'!J27="",0,BI27)</f>
        <v>0</v>
      </c>
      <c r="N27" s="1942"/>
      <c r="O27" s="1942"/>
      <c r="P27" s="1942"/>
      <c r="Q27" s="1942"/>
      <c r="S27" s="1923"/>
      <c r="T27" s="1806"/>
      <c r="U27" s="1806"/>
      <c r="V27" s="1806"/>
      <c r="W27" s="1806"/>
      <c r="Z27" s="1813" t="s">
        <v>43</v>
      </c>
      <c r="AA27" s="1814">
        <f t="shared" si="27"/>
        <v>0</v>
      </c>
      <c r="AB27" s="1814">
        <f t="shared" si="28"/>
        <v>0</v>
      </c>
      <c r="AC27" s="1814">
        <f t="shared" si="29"/>
        <v>2</v>
      </c>
      <c r="AD27" s="1813" t="s">
        <v>46</v>
      </c>
      <c r="AE27" s="1814">
        <f t="shared" si="30"/>
        <v>3</v>
      </c>
      <c r="AF27" s="1810">
        <f t="shared" si="31"/>
        <v>2</v>
      </c>
      <c r="AG27" s="1810">
        <f t="shared" si="32"/>
        <v>0</v>
      </c>
      <c r="AZ27" s="1871">
        <v>38</v>
      </c>
      <c r="BA27" s="1878">
        <v>41814.708333333336</v>
      </c>
      <c r="BB27" s="1873" t="s">
        <v>43</v>
      </c>
      <c r="BC27" s="1874" t="s">
        <v>6</v>
      </c>
      <c r="BD27" s="1875" t="s">
        <v>46</v>
      </c>
      <c r="BE27" s="1877">
        <f>IF(G27='Resultat &amp; tabell'!$G27,2,0)</f>
        <v>0</v>
      </c>
      <c r="BF27" s="1876" t="s">
        <v>6</v>
      </c>
      <c r="BG27" s="1877">
        <f>IF(I27='Resultat &amp; tabell'!$I27,2,0)</f>
        <v>0</v>
      </c>
      <c r="BH27" s="1877">
        <f>IF(J27='Resultat &amp; tabell'!$J27,1,0)</f>
        <v>0</v>
      </c>
      <c r="BI27" s="1861">
        <f t="shared" si="33"/>
        <v>0</v>
      </c>
      <c r="BL27" s="1901"/>
      <c r="BM27" s="1901"/>
      <c r="BN27" s="1901"/>
      <c r="BO27" s="1901"/>
    </row>
    <row r="28" spans="2:67" ht="14.25" customHeight="1" x14ac:dyDescent="0.25">
      <c r="C28" s="1815"/>
      <c r="K28" s="1943"/>
      <c r="N28" s="1942"/>
      <c r="O28" s="1942"/>
      <c r="P28" s="1942"/>
      <c r="Q28" s="1942"/>
      <c r="S28" s="1923"/>
      <c r="T28" s="1806"/>
      <c r="U28" s="1806"/>
      <c r="V28" s="1806"/>
      <c r="W28" s="1806"/>
      <c r="BA28" s="1886"/>
      <c r="BI28" s="1862"/>
      <c r="BL28" s="1901"/>
      <c r="BM28" s="1901"/>
      <c r="BN28" s="1901"/>
      <c r="BO28" s="1901"/>
    </row>
    <row r="29" spans="2:67" s="1820" customFormat="1" ht="14.25" customHeight="1" x14ac:dyDescent="0.25">
      <c r="B29" s="1797" t="s">
        <v>53</v>
      </c>
      <c r="C29" s="1818"/>
      <c r="D29" s="1803"/>
      <c r="E29" s="1804"/>
      <c r="F29" s="1803"/>
      <c r="G29" s="1804"/>
      <c r="H29" s="1804"/>
      <c r="I29" s="1804"/>
      <c r="J29" s="1804"/>
      <c r="K29" s="1943"/>
      <c r="L29" s="1944"/>
      <c r="M29" s="1945"/>
      <c r="N29" s="1946"/>
      <c r="O29" s="1946"/>
      <c r="P29" s="1946"/>
      <c r="Q29" s="1946"/>
      <c r="R29" s="1945"/>
      <c r="S29" s="1945"/>
      <c r="Z29" s="1807"/>
      <c r="AA29" s="1814"/>
      <c r="AB29" s="1814"/>
      <c r="AC29" s="1814"/>
      <c r="AD29" s="1807"/>
      <c r="AE29" s="1821"/>
      <c r="AF29" s="1822"/>
      <c r="AG29" s="1822"/>
      <c r="AH29" s="1821"/>
      <c r="AI29" s="1821"/>
      <c r="AJ29" s="1821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1"/>
      <c r="AU29" s="1821"/>
      <c r="AV29" s="1821"/>
      <c r="AW29" s="1821"/>
      <c r="AX29" s="1821"/>
      <c r="AY29" s="1821"/>
      <c r="AZ29" s="1864" t="s">
        <v>53</v>
      </c>
      <c r="BA29" s="1888"/>
      <c r="BB29" s="1865"/>
      <c r="BC29" s="1866"/>
      <c r="BD29" s="1865"/>
      <c r="BE29" s="1866"/>
      <c r="BF29" s="1866"/>
      <c r="BG29" s="1866"/>
      <c r="BH29" s="1866"/>
      <c r="BI29" s="1863"/>
      <c r="BJ29" s="1830"/>
      <c r="BK29" s="1832"/>
      <c r="BL29" s="1863"/>
      <c r="BM29" s="1863"/>
      <c r="BN29" s="1863"/>
      <c r="BO29" s="1863"/>
    </row>
    <row r="30" spans="2:67" s="1820" customFormat="1" ht="14.25" customHeight="1" x14ac:dyDescent="0.25">
      <c r="B30" s="1850" t="s">
        <v>2</v>
      </c>
      <c r="C30" s="185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852" t="s">
        <v>81</v>
      </c>
      <c r="K30" s="1947" t="s">
        <v>89</v>
      </c>
      <c r="L30" s="1944"/>
      <c r="M30" s="1926" t="s">
        <v>53</v>
      </c>
      <c r="N30" s="1927" t="s">
        <v>89</v>
      </c>
      <c r="O30" s="1927" t="s">
        <v>90</v>
      </c>
      <c r="P30" s="1927" t="s">
        <v>91</v>
      </c>
      <c r="Q30" s="1928" t="s">
        <v>101</v>
      </c>
      <c r="R30" s="1945"/>
      <c r="S30" s="1945"/>
      <c r="Z30" s="1811" t="s">
        <v>87</v>
      </c>
      <c r="AA30" s="1811" t="s">
        <v>89</v>
      </c>
      <c r="AB30" s="1811" t="s">
        <v>90</v>
      </c>
      <c r="AC30" s="1811" t="s">
        <v>91</v>
      </c>
      <c r="AD30" s="1811" t="s">
        <v>88</v>
      </c>
      <c r="AE30" s="1811" t="s">
        <v>89</v>
      </c>
      <c r="AF30" s="1811" t="s">
        <v>90</v>
      </c>
      <c r="AG30" s="1811" t="s">
        <v>91</v>
      </c>
      <c r="AH30" s="1821"/>
      <c r="AI30" s="1812" t="s">
        <v>99</v>
      </c>
      <c r="AJ30" s="1812" t="s">
        <v>98</v>
      </c>
      <c r="AK30" s="1812" t="s">
        <v>97</v>
      </c>
      <c r="AL30" s="1811" t="s">
        <v>96</v>
      </c>
      <c r="AM30" s="1811" t="s">
        <v>95</v>
      </c>
      <c r="AN30" s="1811" t="s">
        <v>92</v>
      </c>
      <c r="AO30" s="1811" t="s">
        <v>89</v>
      </c>
      <c r="AP30" s="1811" t="s">
        <v>90</v>
      </c>
      <c r="AQ30" s="1811" t="s">
        <v>91</v>
      </c>
      <c r="AR30" s="1812" t="s">
        <v>93</v>
      </c>
      <c r="AS30" s="1821"/>
      <c r="AT30" s="1811" t="s">
        <v>94</v>
      </c>
      <c r="AU30" s="1811" t="s">
        <v>92</v>
      </c>
      <c r="AV30" s="1811" t="s">
        <v>89</v>
      </c>
      <c r="AW30" s="1811" t="s">
        <v>90</v>
      </c>
      <c r="AX30" s="1811" t="s">
        <v>91</v>
      </c>
      <c r="AY30" s="1812" t="s">
        <v>93</v>
      </c>
      <c r="AZ30" s="1893" t="s">
        <v>2</v>
      </c>
      <c r="BA30" s="189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892" t="s">
        <v>81</v>
      </c>
      <c r="BI30" s="1853" t="s">
        <v>89</v>
      </c>
      <c r="BJ30" s="1830"/>
      <c r="BK30" s="1867"/>
      <c r="BL30" s="1863"/>
      <c r="BM30" s="1863"/>
      <c r="BN30" s="1863"/>
      <c r="BO30" s="1863"/>
    </row>
    <row r="31" spans="2:67" ht="14.25" customHeight="1" x14ac:dyDescent="0.25">
      <c r="B31" s="1800">
        <v>7</v>
      </c>
      <c r="C31" s="1843">
        <v>41804.666666666664</v>
      </c>
      <c r="D31" s="1839" t="s">
        <v>182</v>
      </c>
      <c r="E31" s="1840" t="s">
        <v>6</v>
      </c>
      <c r="F31" s="1841" t="s">
        <v>185</v>
      </c>
      <c r="G31" s="1991">
        <v>3</v>
      </c>
      <c r="H31" s="1854" t="s">
        <v>6</v>
      </c>
      <c r="I31" s="1988">
        <v>0</v>
      </c>
      <c r="J31" s="1988">
        <v>1</v>
      </c>
      <c r="K31" s="1930">
        <f>IF('Resultat &amp; tabell'!J31="",0,BI31)</f>
        <v>0</v>
      </c>
      <c r="L31" s="1931">
        <v>1</v>
      </c>
      <c r="M31" s="1932" t="str">
        <f>VLOOKUP(L31,$AT$31:$AY$34,2,FALSE)</f>
        <v>Uruguay</v>
      </c>
      <c r="N31" s="1933">
        <f>VLOOKUP(M31,$AU$31:$AY$34,2,FALSE)</f>
        <v>7</v>
      </c>
      <c r="O31" s="1933">
        <f>VLOOKUP(M31,$AU$31:$AY$34,3,FALSE)</f>
        <v>6</v>
      </c>
      <c r="P31" s="1933">
        <f>VLOOKUP(M31,$AU$31:$AY$34,4,FALSE)</f>
        <v>2</v>
      </c>
      <c r="Q31" s="1934">
        <f>VLOOKUP(M31,$AU$31:$AY$34,5,FALSE)</f>
        <v>4</v>
      </c>
      <c r="S31" s="1923"/>
      <c r="T31" s="1806"/>
      <c r="U31" s="1806"/>
      <c r="V31" s="1806"/>
      <c r="W31" s="1806"/>
      <c r="Z31" s="1813" t="s">
        <v>55</v>
      </c>
      <c r="AA31" s="1814">
        <f t="shared" ref="AA31:AA36" si="46">IF(G31="",0,IF($G31&lt;$I31,0,IF($G31=$I31,1,3)))</f>
        <v>3</v>
      </c>
      <c r="AB31" s="1814">
        <f t="shared" ref="AB31:AB36" si="47">G31</f>
        <v>3</v>
      </c>
      <c r="AC31" s="1814">
        <f t="shared" ref="AC31:AC36" si="48">I31</f>
        <v>0</v>
      </c>
      <c r="AD31" s="1813" t="s">
        <v>56</v>
      </c>
      <c r="AE31" s="1814">
        <f t="shared" ref="AE31:AE36" si="49">IF(I31="",0,IF(I31&lt;G31,0,IF(G31=I31,1,3)))</f>
        <v>0</v>
      </c>
      <c r="AF31" s="1810">
        <f t="shared" ref="AF31:AF36" si="50">I31</f>
        <v>0</v>
      </c>
      <c r="AG31" s="1810">
        <f t="shared" ref="AG31:AG36" si="51">G31</f>
        <v>3</v>
      </c>
      <c r="AI31" s="1809">
        <f>RANK($AJ31,$AJ$31:$AJ$34,1)+COUNTIF($AJ$31:$AJ31,$AJ31)-1</f>
        <v>1</v>
      </c>
      <c r="AJ31" s="1809">
        <f>AK31+AL31+AM31</f>
        <v>1</v>
      </c>
      <c r="AK31" s="1809">
        <f>SUMPRODUCT(($AO$31:$AO$34=AO31)*($AR$31:$AR$34=AR31)*($AP$31:$AP$34&gt;AP31))</f>
        <v>0</v>
      </c>
      <c r="AL31" s="1809">
        <f>SUMPRODUCT(($AO$31:$AO$34=AO31)*($AR$31:$AR$34&gt;AR31))</f>
        <v>0</v>
      </c>
      <c r="AM31" s="1809">
        <f>RANK(AO31,$AO$31:$AO$34)</f>
        <v>1</v>
      </c>
      <c r="AN31" s="1813" t="s">
        <v>55</v>
      </c>
      <c r="AO31" s="1809">
        <f>SUMIF($Z$31:$Z$36,$AN31,$AA$31:$AA$36)+SUMIF($AD$31:$AD$36,$AN31,$AE$31:$AE$36)</f>
        <v>7</v>
      </c>
      <c r="AP31" s="1809">
        <f>SUMIF($Z$31:$Z$36,$AN31,$AB$31:$AB$36)+SUMIF($AD$31:$AD$36,$AN31,$AF$31:$AF$36)</f>
        <v>6</v>
      </c>
      <c r="AQ31" s="1809">
        <f>SUMIF($Z$31:$Z$36,$AN31,$AC$31:$AC$36)+SUMIF($AD$31:$AD$36,$AN31,$AG$31:$AG$36)</f>
        <v>2</v>
      </c>
      <c r="AR31" s="1809">
        <f>AP31-AQ31</f>
        <v>4</v>
      </c>
      <c r="AT31" s="1809">
        <v>1</v>
      </c>
      <c r="AU31" s="1809" t="str">
        <f>VLOOKUP($AT31,$AI$31:$AR$34,6,FALSE)</f>
        <v>Uruguay</v>
      </c>
      <c r="AV31" s="1809">
        <f>VLOOKUP($AU31,$AN$31:$AR$34,2,FALSE)</f>
        <v>7</v>
      </c>
      <c r="AW31" s="1809">
        <f>VLOOKUP($AU31,$AN$31:$AR$34,3,FALSE)</f>
        <v>6</v>
      </c>
      <c r="AX31" s="1809">
        <f>VLOOKUP($AU31,$AN$31:$AR$34,4,FALSE)</f>
        <v>2</v>
      </c>
      <c r="AY31" s="1809">
        <f>VLOOKUP($AU31,$AN$31:$AR$34,5,FALSE)</f>
        <v>4</v>
      </c>
      <c r="AZ31" s="1871">
        <v>7</v>
      </c>
      <c r="BA31" s="1878">
        <v>41804.666666666664</v>
      </c>
      <c r="BB31" s="1873" t="s">
        <v>55</v>
      </c>
      <c r="BC31" s="1874" t="s">
        <v>6</v>
      </c>
      <c r="BD31" s="1875" t="s">
        <v>56</v>
      </c>
      <c r="BE31" s="1877">
        <f>IF(G31='Resultat &amp; tabell'!$G31,2,0)</f>
        <v>0</v>
      </c>
      <c r="BF31" s="1876" t="s">
        <v>6</v>
      </c>
      <c r="BG31" s="1877">
        <f>IF(I31='Resultat &amp; tabell'!$I31,2,0)</f>
        <v>0</v>
      </c>
      <c r="BH31" s="1877">
        <f>IF(J31='Resultat &amp; tabell'!$J31,1,0)</f>
        <v>0</v>
      </c>
      <c r="BI31" s="1861">
        <f t="shared" ref="BI31:BI36" si="52">SUM(BE31+BG31+BH31)</f>
        <v>0</v>
      </c>
      <c r="BJ31" s="1831"/>
      <c r="BK31" s="1864"/>
      <c r="BL31" s="1901"/>
      <c r="BM31" s="1901"/>
      <c r="BN31" s="1901"/>
      <c r="BO31" s="1901"/>
    </row>
    <row r="32" spans="2:67" ht="14.25" customHeight="1" x14ac:dyDescent="0.25">
      <c r="B32" s="1800">
        <v>8</v>
      </c>
      <c r="C32" s="1843">
        <v>41804.75</v>
      </c>
      <c r="D32" s="1839" t="s">
        <v>183</v>
      </c>
      <c r="E32" s="1840" t="s">
        <v>6</v>
      </c>
      <c r="F32" s="1841" t="s">
        <v>184</v>
      </c>
      <c r="G32" s="1991">
        <v>2</v>
      </c>
      <c r="H32" s="1854" t="s">
        <v>6</v>
      </c>
      <c r="I32" s="1988">
        <v>3</v>
      </c>
      <c r="J32" s="1988">
        <v>2</v>
      </c>
      <c r="K32" s="1930">
        <f>IF('Resultat &amp; tabell'!J32="",0,BI32)</f>
        <v>1</v>
      </c>
      <c r="L32" s="1920">
        <v>2</v>
      </c>
      <c r="M32" s="1936" t="str">
        <f>VLOOKUP(L32,$AT$31:$AY$34,2,FALSE)</f>
        <v>Italien</v>
      </c>
      <c r="N32" s="1937">
        <f>VLOOKUP(M32,$AU$31:$AY$34,2,FALSE)</f>
        <v>7</v>
      </c>
      <c r="O32" s="1937">
        <f>VLOOKUP(M32,$AU$31:$AY$34,3,FALSE)</f>
        <v>6</v>
      </c>
      <c r="P32" s="1937">
        <f>VLOOKUP(M32,$AU$31:$AY$34,4,FALSE)</f>
        <v>3</v>
      </c>
      <c r="Q32" s="1938">
        <f>VLOOKUP(M32,$AU$31:$AY$34,5,FALSE)</f>
        <v>3</v>
      </c>
      <c r="S32" s="1923"/>
      <c r="T32" s="1806"/>
      <c r="U32" s="1806"/>
      <c r="V32" s="1806"/>
      <c r="W32" s="1806"/>
      <c r="Z32" s="1813" t="s">
        <v>59</v>
      </c>
      <c r="AA32" s="1814">
        <f t="shared" si="46"/>
        <v>0</v>
      </c>
      <c r="AB32" s="1814">
        <f t="shared" si="47"/>
        <v>2</v>
      </c>
      <c r="AC32" s="1814">
        <f t="shared" si="48"/>
        <v>3</v>
      </c>
      <c r="AD32" s="1813" t="s">
        <v>60</v>
      </c>
      <c r="AE32" s="1814">
        <f t="shared" si="49"/>
        <v>3</v>
      </c>
      <c r="AF32" s="1810">
        <f t="shared" si="50"/>
        <v>3</v>
      </c>
      <c r="AG32" s="1810">
        <f t="shared" si="51"/>
        <v>2</v>
      </c>
      <c r="AI32" s="1809">
        <f>RANK($AJ32,$AJ$31:$AJ$34,1)+COUNTIF($AJ$31:$AJ32,$AJ32)-1</f>
        <v>3</v>
      </c>
      <c r="AJ32" s="1809">
        <f>AK32+AL32+AM32</f>
        <v>3</v>
      </c>
      <c r="AK32" s="1809">
        <f t="shared" ref="AK32:AK34" si="53">SUMPRODUCT(($AO$31:$AO$34=AO32)*($AR$31:$AR$34=AR32)*($AP$31:$AP$34&gt;AP32))</f>
        <v>0</v>
      </c>
      <c r="AL32" s="1809">
        <f t="shared" ref="AL32:AL34" si="54">SUMPRODUCT(($AO$31:$AO$34=AO32)*($AR$31:$AR$34&gt;AR32))</f>
        <v>0</v>
      </c>
      <c r="AM32" s="1809">
        <f t="shared" ref="AM32:AM34" si="55">RANK(AO32,$AO$31:$AO$34)</f>
        <v>3</v>
      </c>
      <c r="AN32" s="1813" t="s">
        <v>59</v>
      </c>
      <c r="AO32" s="1809">
        <f t="shared" ref="AO32:AO34" si="56">SUMIF($Z$31:$Z$36,$AN32,$AA$31:$AA$36)+SUMIF($AD$31:$AD$36,$AN32,$AE$31:$AE$36)</f>
        <v>3</v>
      </c>
      <c r="AP32" s="1809">
        <f t="shared" ref="AP32:AP34" si="57">SUMIF($Z$31:$Z$36,$AN32,$AB$31:$AB$36)+SUMIF($AD$31:$AD$36,$AN32,$AF$31:$AF$36)</f>
        <v>5</v>
      </c>
      <c r="AQ32" s="1809">
        <f t="shared" ref="AQ32:AQ34" si="58">SUMIF($Z$31:$Z$36,$AN32,$AC$31:$AC$36)+SUMIF($AD$31:$AD$36,$AN32,$AG$31:$AG$36)</f>
        <v>5</v>
      </c>
      <c r="AR32" s="1809">
        <f t="shared" ref="AR32:AR34" si="59">AP32-AQ32</f>
        <v>0</v>
      </c>
      <c r="AT32" s="1809">
        <v>2</v>
      </c>
      <c r="AU32" s="1809" t="str">
        <f t="shared" ref="AU32:AU34" si="60">VLOOKUP($AT32,$AI$31:$AR$34,6,FALSE)</f>
        <v>Italien</v>
      </c>
      <c r="AV32" s="1809">
        <f t="shared" ref="AV32:AV34" si="61">VLOOKUP($AU32,$AN$31:$AR$34,2,FALSE)</f>
        <v>7</v>
      </c>
      <c r="AW32" s="1809">
        <f t="shared" ref="AW32:AW34" si="62">VLOOKUP($AU32,$AN$31:$AR$34,3,FALSE)</f>
        <v>6</v>
      </c>
      <c r="AX32" s="1809">
        <f t="shared" ref="AX32:AX34" si="63">VLOOKUP($AU32,$AN$31:$AR$34,4,FALSE)</f>
        <v>3</v>
      </c>
      <c r="AY32" s="1809">
        <f t="shared" ref="AY32:AY34" si="64">VLOOKUP($AU32,$AN$31:$AR$34,5,FALSE)</f>
        <v>3</v>
      </c>
      <c r="AZ32" s="1871">
        <v>8</v>
      </c>
      <c r="BA32" s="1878">
        <v>41804.75</v>
      </c>
      <c r="BB32" s="1873" t="s">
        <v>59</v>
      </c>
      <c r="BC32" s="1874" t="s">
        <v>6</v>
      </c>
      <c r="BD32" s="1875" t="s">
        <v>60</v>
      </c>
      <c r="BE32" s="1877">
        <f>IF(G32='Resultat &amp; tabell'!$G32,2,0)</f>
        <v>0</v>
      </c>
      <c r="BF32" s="1876" t="s">
        <v>6</v>
      </c>
      <c r="BG32" s="1877">
        <f>IF(I32='Resultat &amp; tabell'!$I32,2,0)</f>
        <v>0</v>
      </c>
      <c r="BH32" s="1877">
        <f>IF(J32='Resultat &amp; tabell'!$J32,1,0)</f>
        <v>1</v>
      </c>
      <c r="BI32" s="1861">
        <f t="shared" si="52"/>
        <v>1</v>
      </c>
      <c r="BK32" s="1864"/>
      <c r="BL32" s="1901"/>
      <c r="BM32" s="1901"/>
      <c r="BN32" s="1901"/>
      <c r="BO32" s="1901"/>
    </row>
    <row r="33" spans="2:67" ht="14.25" customHeight="1" x14ac:dyDescent="0.25">
      <c r="B33" s="1800">
        <v>23</v>
      </c>
      <c r="C33" s="1843">
        <v>41809.666666666664</v>
      </c>
      <c r="D33" s="1839" t="s">
        <v>182</v>
      </c>
      <c r="E33" s="1840" t="s">
        <v>6</v>
      </c>
      <c r="F33" s="1841" t="s">
        <v>183</v>
      </c>
      <c r="G33" s="1991">
        <v>2</v>
      </c>
      <c r="H33" s="1854" t="s">
        <v>6</v>
      </c>
      <c r="I33" s="1988">
        <v>1</v>
      </c>
      <c r="J33" s="1988">
        <v>1</v>
      </c>
      <c r="K33" s="1930">
        <f>IF('Resultat &amp; tabell'!J33="",0,BI33)</f>
        <v>5</v>
      </c>
      <c r="L33" s="1920">
        <v>3</v>
      </c>
      <c r="M33" s="1951" t="str">
        <f>VLOOKUP(L33,$AT$31:$AY$34,2,FALSE)</f>
        <v>England</v>
      </c>
      <c r="N33" s="1952">
        <f>VLOOKUP(M33,$AU$31:$AY$34,2,FALSE)</f>
        <v>3</v>
      </c>
      <c r="O33" s="1952">
        <f>VLOOKUP(M33,$AU$31:$AY$34,3,FALSE)</f>
        <v>5</v>
      </c>
      <c r="P33" s="1952">
        <f>VLOOKUP(M33,$AU$31:$AY$34,4,FALSE)</f>
        <v>5</v>
      </c>
      <c r="Q33" s="1953">
        <f>VLOOKUP(M33,$AU$31:$AY$34,5,FALSE)</f>
        <v>0</v>
      </c>
      <c r="S33" s="1923"/>
      <c r="T33" s="1806"/>
      <c r="U33" s="1806"/>
      <c r="V33" s="1806"/>
      <c r="W33" s="1806"/>
      <c r="Z33" s="1813" t="s">
        <v>55</v>
      </c>
      <c r="AA33" s="1814">
        <f t="shared" si="46"/>
        <v>3</v>
      </c>
      <c r="AB33" s="1814">
        <f t="shared" si="47"/>
        <v>2</v>
      </c>
      <c r="AC33" s="1814">
        <f t="shared" si="48"/>
        <v>1</v>
      </c>
      <c r="AD33" s="1813" t="s">
        <v>59</v>
      </c>
      <c r="AE33" s="1814">
        <f t="shared" si="49"/>
        <v>0</v>
      </c>
      <c r="AF33" s="1810">
        <f t="shared" si="50"/>
        <v>1</v>
      </c>
      <c r="AG33" s="1810">
        <f t="shared" si="51"/>
        <v>2</v>
      </c>
      <c r="AI33" s="1809">
        <f>RANK($AJ33,$AJ$31:$AJ$34,1)+COUNTIF($AJ$31:$AJ33,$AJ33)-1</f>
        <v>4</v>
      </c>
      <c r="AJ33" s="1809">
        <f>AK33+AL33+AM33</f>
        <v>4</v>
      </c>
      <c r="AK33" s="1809">
        <f t="shared" si="53"/>
        <v>0</v>
      </c>
      <c r="AL33" s="1809">
        <f t="shared" si="54"/>
        <v>0</v>
      </c>
      <c r="AM33" s="1809">
        <f t="shared" si="55"/>
        <v>4</v>
      </c>
      <c r="AN33" s="1813" t="s">
        <v>56</v>
      </c>
      <c r="AO33" s="1809">
        <f t="shared" si="56"/>
        <v>0</v>
      </c>
      <c r="AP33" s="1809">
        <f t="shared" si="57"/>
        <v>0</v>
      </c>
      <c r="AQ33" s="1809">
        <f t="shared" si="58"/>
        <v>7</v>
      </c>
      <c r="AR33" s="1809">
        <f t="shared" si="59"/>
        <v>-7</v>
      </c>
      <c r="AT33" s="1809">
        <v>3</v>
      </c>
      <c r="AU33" s="1809" t="str">
        <f t="shared" si="60"/>
        <v>England</v>
      </c>
      <c r="AV33" s="1809">
        <f t="shared" si="61"/>
        <v>3</v>
      </c>
      <c r="AW33" s="1809">
        <f t="shared" si="62"/>
        <v>5</v>
      </c>
      <c r="AX33" s="1809">
        <f t="shared" si="63"/>
        <v>5</v>
      </c>
      <c r="AY33" s="1809">
        <f t="shared" si="64"/>
        <v>0</v>
      </c>
      <c r="AZ33" s="1871">
        <v>23</v>
      </c>
      <c r="BA33" s="1878">
        <v>41809.666666666664</v>
      </c>
      <c r="BB33" s="1873" t="s">
        <v>55</v>
      </c>
      <c r="BC33" s="1874" t="s">
        <v>6</v>
      </c>
      <c r="BD33" s="1875" t="s">
        <v>59</v>
      </c>
      <c r="BE33" s="1877">
        <f>IF(G33='Resultat &amp; tabell'!$G33,2,0)</f>
        <v>2</v>
      </c>
      <c r="BF33" s="1876" t="s">
        <v>6</v>
      </c>
      <c r="BG33" s="1877">
        <f>IF(I33='Resultat &amp; tabell'!$I33,2,0)</f>
        <v>2</v>
      </c>
      <c r="BH33" s="1877">
        <f>IF(J33='Resultat &amp; tabell'!$J33,1,0)</f>
        <v>1</v>
      </c>
      <c r="BI33" s="1861">
        <f t="shared" si="52"/>
        <v>5</v>
      </c>
      <c r="BK33" s="1879"/>
      <c r="BL33" s="1901"/>
      <c r="BM33" s="1901"/>
      <c r="BN33" s="1901"/>
      <c r="BO33" s="1901"/>
    </row>
    <row r="34" spans="2:67" ht="14.25" customHeight="1" x14ac:dyDescent="0.25">
      <c r="B34" s="1800">
        <v>24</v>
      </c>
      <c r="C34" s="1843">
        <v>41810.541666666664</v>
      </c>
      <c r="D34" s="1839" t="s">
        <v>184</v>
      </c>
      <c r="E34" s="1840" t="s">
        <v>6</v>
      </c>
      <c r="F34" s="1841" t="s">
        <v>185</v>
      </c>
      <c r="G34" s="1991">
        <v>2</v>
      </c>
      <c r="H34" s="1854" t="s">
        <v>6</v>
      </c>
      <c r="I34" s="1988">
        <v>0</v>
      </c>
      <c r="J34" s="1988">
        <v>1</v>
      </c>
      <c r="K34" s="1930">
        <f>IF('Resultat &amp; tabell'!J34="",0,BI34)</f>
        <v>0</v>
      </c>
      <c r="L34" s="1920">
        <v>4</v>
      </c>
      <c r="M34" s="1940" t="str">
        <f>VLOOKUP(L34,$AT$31:$AY$34,2,FALSE)</f>
        <v>Costa Rica</v>
      </c>
      <c r="N34" s="1937">
        <f>VLOOKUP(M34,$AU$31:$AY$34,2,FALSE)</f>
        <v>0</v>
      </c>
      <c r="O34" s="1937">
        <f>VLOOKUP(M34,$AU$31:$AY$34,3,FALSE)</f>
        <v>0</v>
      </c>
      <c r="P34" s="1937">
        <f>VLOOKUP(M34,$AU$31:$AY$34,4,FALSE)</f>
        <v>7</v>
      </c>
      <c r="Q34" s="1938">
        <f>VLOOKUP(M34,$AU$31:$AY$34,5,FALSE)</f>
        <v>-7</v>
      </c>
      <c r="S34" s="1923"/>
      <c r="T34" s="1806"/>
      <c r="U34" s="1806"/>
      <c r="V34" s="1806"/>
      <c r="W34" s="1806"/>
      <c r="Z34" s="1813" t="s">
        <v>60</v>
      </c>
      <c r="AA34" s="1814">
        <f t="shared" si="46"/>
        <v>3</v>
      </c>
      <c r="AB34" s="1814">
        <f t="shared" si="47"/>
        <v>2</v>
      </c>
      <c r="AC34" s="1814">
        <f t="shared" si="48"/>
        <v>0</v>
      </c>
      <c r="AD34" s="1813" t="s">
        <v>56</v>
      </c>
      <c r="AE34" s="1814">
        <f t="shared" si="49"/>
        <v>0</v>
      </c>
      <c r="AF34" s="1810">
        <f t="shared" si="50"/>
        <v>0</v>
      </c>
      <c r="AG34" s="1810">
        <f t="shared" si="51"/>
        <v>2</v>
      </c>
      <c r="AI34" s="1809">
        <f>RANK($AJ34,$AJ$31:$AJ$34,1)+COUNTIF($AJ$31:$AJ34,$AJ34)-1</f>
        <v>2</v>
      </c>
      <c r="AJ34" s="1809">
        <f>AK34+AL34+AM34</f>
        <v>2</v>
      </c>
      <c r="AK34" s="1809">
        <f t="shared" si="53"/>
        <v>0</v>
      </c>
      <c r="AL34" s="1809">
        <f t="shared" si="54"/>
        <v>1</v>
      </c>
      <c r="AM34" s="1809">
        <f t="shared" si="55"/>
        <v>1</v>
      </c>
      <c r="AN34" s="1813" t="s">
        <v>60</v>
      </c>
      <c r="AO34" s="1809">
        <f t="shared" si="56"/>
        <v>7</v>
      </c>
      <c r="AP34" s="1809">
        <f t="shared" si="57"/>
        <v>6</v>
      </c>
      <c r="AQ34" s="1809">
        <f t="shared" si="58"/>
        <v>3</v>
      </c>
      <c r="AR34" s="1809">
        <f t="shared" si="59"/>
        <v>3</v>
      </c>
      <c r="AT34" s="1809">
        <v>4</v>
      </c>
      <c r="AU34" s="1809" t="str">
        <f t="shared" si="60"/>
        <v>Costa Rica</v>
      </c>
      <c r="AV34" s="1809">
        <f t="shared" si="61"/>
        <v>0</v>
      </c>
      <c r="AW34" s="1809">
        <f t="shared" si="62"/>
        <v>0</v>
      </c>
      <c r="AX34" s="1809">
        <f t="shared" si="63"/>
        <v>7</v>
      </c>
      <c r="AY34" s="1809">
        <f t="shared" si="64"/>
        <v>-7</v>
      </c>
      <c r="AZ34" s="1871">
        <v>24</v>
      </c>
      <c r="BA34" s="1878">
        <v>41810.541666666664</v>
      </c>
      <c r="BB34" s="1873" t="s">
        <v>60</v>
      </c>
      <c r="BC34" s="1874" t="s">
        <v>6</v>
      </c>
      <c r="BD34" s="1875" t="s">
        <v>56</v>
      </c>
      <c r="BE34" s="1877">
        <f>IF(G34='Resultat &amp; tabell'!$G34,2,0)</f>
        <v>0</v>
      </c>
      <c r="BF34" s="1876" t="s">
        <v>6</v>
      </c>
      <c r="BG34" s="1877">
        <f>IF(I34='Resultat &amp; tabell'!$I34,2,0)</f>
        <v>0</v>
      </c>
      <c r="BH34" s="1877">
        <f>IF(J34='Resultat &amp; tabell'!$J34,1,0)</f>
        <v>0</v>
      </c>
      <c r="BI34" s="1861">
        <f t="shared" si="52"/>
        <v>0</v>
      </c>
      <c r="BK34" s="1879"/>
      <c r="BL34" s="1901"/>
      <c r="BM34" s="1901"/>
      <c r="BN34" s="1901"/>
      <c r="BO34" s="1901"/>
    </row>
    <row r="35" spans="2:67" ht="14.25" customHeight="1" x14ac:dyDescent="0.25">
      <c r="B35" s="1800">
        <v>39</v>
      </c>
      <c r="C35" s="1843">
        <v>41814.541666666664</v>
      </c>
      <c r="D35" s="1839" t="s">
        <v>184</v>
      </c>
      <c r="E35" s="1840" t="s">
        <v>6</v>
      </c>
      <c r="F35" s="1841" t="s">
        <v>182</v>
      </c>
      <c r="G35" s="1991">
        <v>1</v>
      </c>
      <c r="H35" s="1854" t="s">
        <v>6</v>
      </c>
      <c r="I35" s="1988">
        <v>1</v>
      </c>
      <c r="J35" s="1988" t="s">
        <v>214</v>
      </c>
      <c r="K35" s="1930">
        <f>IF('Resultat &amp; tabell'!J35="",0,BI35)</f>
        <v>2</v>
      </c>
      <c r="N35" s="1942"/>
      <c r="O35" s="1955"/>
      <c r="P35" s="1942"/>
      <c r="Q35" s="1942"/>
      <c r="S35" s="1923"/>
      <c r="T35" s="1806"/>
      <c r="U35" s="1806"/>
      <c r="V35" s="1806"/>
      <c r="W35" s="1806"/>
      <c r="Z35" s="1813" t="s">
        <v>60</v>
      </c>
      <c r="AA35" s="1814">
        <f t="shared" si="46"/>
        <v>1</v>
      </c>
      <c r="AB35" s="1814">
        <f t="shared" si="47"/>
        <v>1</v>
      </c>
      <c r="AC35" s="1814">
        <f t="shared" si="48"/>
        <v>1</v>
      </c>
      <c r="AD35" s="1813" t="s">
        <v>55</v>
      </c>
      <c r="AE35" s="1814">
        <f t="shared" si="49"/>
        <v>1</v>
      </c>
      <c r="AF35" s="1810">
        <f t="shared" si="50"/>
        <v>1</v>
      </c>
      <c r="AG35" s="1810">
        <f t="shared" si="51"/>
        <v>1</v>
      </c>
      <c r="AZ35" s="1871">
        <v>39</v>
      </c>
      <c r="BA35" s="1878">
        <v>41814.541666666664</v>
      </c>
      <c r="BB35" s="1873" t="s">
        <v>60</v>
      </c>
      <c r="BC35" s="1874" t="s">
        <v>6</v>
      </c>
      <c r="BD35" s="1875" t="s">
        <v>55</v>
      </c>
      <c r="BE35" s="1877">
        <f>IF(G35='Resultat &amp; tabell'!$G35,2,0)</f>
        <v>0</v>
      </c>
      <c r="BF35" s="1876" t="s">
        <v>6</v>
      </c>
      <c r="BG35" s="1877">
        <f>IF(I35='Resultat &amp; tabell'!$I35,2,0)</f>
        <v>2</v>
      </c>
      <c r="BH35" s="1877">
        <f>IF(J35='Resultat &amp; tabell'!$J35,1,0)</f>
        <v>0</v>
      </c>
      <c r="BI35" s="1861">
        <f t="shared" si="52"/>
        <v>2</v>
      </c>
      <c r="BL35" s="1901"/>
      <c r="BM35" s="1905"/>
      <c r="BN35" s="1901"/>
      <c r="BO35" s="1901"/>
    </row>
    <row r="36" spans="2:67" ht="14.25" customHeight="1" x14ac:dyDescent="0.25">
      <c r="B36" s="1800">
        <v>40</v>
      </c>
      <c r="C36" s="1843">
        <v>41814.541666666664</v>
      </c>
      <c r="D36" s="1839" t="s">
        <v>185</v>
      </c>
      <c r="E36" s="1840" t="s">
        <v>6</v>
      </c>
      <c r="F36" s="1841" t="s">
        <v>183</v>
      </c>
      <c r="G36" s="1991">
        <v>0</v>
      </c>
      <c r="H36" s="1854" t="s">
        <v>6</v>
      </c>
      <c r="I36" s="1988">
        <v>2</v>
      </c>
      <c r="J36" s="1988">
        <v>2</v>
      </c>
      <c r="K36" s="1930">
        <f>IF('Resultat &amp; tabell'!J36="",0,BI36)</f>
        <v>2</v>
      </c>
      <c r="N36" s="1796"/>
      <c r="O36" s="1796"/>
      <c r="P36" s="1942"/>
      <c r="Q36" s="1942"/>
      <c r="S36" s="1923"/>
      <c r="T36" s="1806"/>
      <c r="U36" s="1806"/>
      <c r="V36" s="1806"/>
      <c r="W36" s="1806"/>
      <c r="Z36" s="1813" t="s">
        <v>56</v>
      </c>
      <c r="AA36" s="1814">
        <f t="shared" si="46"/>
        <v>0</v>
      </c>
      <c r="AB36" s="1814">
        <f t="shared" si="47"/>
        <v>0</v>
      </c>
      <c r="AC36" s="1814">
        <f t="shared" si="48"/>
        <v>2</v>
      </c>
      <c r="AD36" s="1813" t="s">
        <v>59</v>
      </c>
      <c r="AE36" s="1814">
        <f t="shared" si="49"/>
        <v>3</v>
      </c>
      <c r="AF36" s="1810">
        <f t="shared" si="50"/>
        <v>2</v>
      </c>
      <c r="AG36" s="1810">
        <f t="shared" si="51"/>
        <v>0</v>
      </c>
      <c r="AZ36" s="1871">
        <v>40</v>
      </c>
      <c r="BA36" s="1878">
        <v>41814.541666666664</v>
      </c>
      <c r="BB36" s="1873" t="s">
        <v>56</v>
      </c>
      <c r="BC36" s="1874" t="s">
        <v>6</v>
      </c>
      <c r="BD36" s="1875" t="s">
        <v>59</v>
      </c>
      <c r="BE36" s="1877">
        <f>IF(G36='Resultat &amp; tabell'!$G36,2,0)</f>
        <v>2</v>
      </c>
      <c r="BF36" s="1876" t="s">
        <v>6</v>
      </c>
      <c r="BG36" s="1877">
        <f>IF(I36='Resultat &amp; tabell'!$I36,2,0)</f>
        <v>0</v>
      </c>
      <c r="BH36" s="1877">
        <f>IF(J36='Resultat &amp; tabell'!$J36,1,0)</f>
        <v>0</v>
      </c>
      <c r="BI36" s="1861">
        <f t="shared" si="52"/>
        <v>2</v>
      </c>
      <c r="BL36" s="1901"/>
      <c r="BM36" s="1905"/>
      <c r="BN36" s="1901"/>
      <c r="BO36" s="1901"/>
    </row>
    <row r="37" spans="2:67" ht="14.25" customHeight="1" x14ac:dyDescent="0.25">
      <c r="C37" s="1815"/>
      <c r="K37" s="1943"/>
      <c r="N37" s="1942"/>
      <c r="O37" s="1955"/>
      <c r="P37" s="1942"/>
      <c r="Q37" s="1942"/>
      <c r="S37" s="1923"/>
      <c r="T37" s="1806"/>
      <c r="U37" s="1806"/>
      <c r="V37" s="1806"/>
      <c r="W37" s="1806"/>
      <c r="BA37" s="1886"/>
      <c r="BI37" s="1862"/>
      <c r="BL37" s="1901"/>
      <c r="BM37" s="1905"/>
      <c r="BN37" s="1901"/>
      <c r="BO37" s="1901"/>
    </row>
    <row r="38" spans="2:67" s="1820" customFormat="1" ht="14.25" customHeight="1" x14ac:dyDescent="0.25">
      <c r="B38" s="1797" t="s">
        <v>61</v>
      </c>
      <c r="C38" s="1818"/>
      <c r="D38" s="1803"/>
      <c r="E38" s="1804"/>
      <c r="F38" s="1803"/>
      <c r="G38" s="1804"/>
      <c r="H38" s="1804"/>
      <c r="I38" s="1804"/>
      <c r="J38" s="1804"/>
      <c r="K38" s="1943"/>
      <c r="L38" s="1944"/>
      <c r="M38" s="1945"/>
      <c r="N38" s="1946"/>
      <c r="O38" s="1956"/>
      <c r="P38" s="1946"/>
      <c r="Q38" s="1946"/>
      <c r="R38" s="1945"/>
      <c r="S38" s="1946"/>
      <c r="T38" s="1804"/>
      <c r="U38" s="1804"/>
      <c r="V38" s="1804"/>
      <c r="W38" s="1825"/>
      <c r="Z38" s="1807"/>
      <c r="AA38" s="1814"/>
      <c r="AB38" s="1814"/>
      <c r="AC38" s="1814"/>
      <c r="AD38" s="1807"/>
      <c r="AE38" s="1821"/>
      <c r="AF38" s="1822"/>
      <c r="AG38" s="1822"/>
      <c r="AH38" s="1821"/>
      <c r="AI38" s="1821"/>
      <c r="AJ38" s="1821"/>
      <c r="AK38" s="1821"/>
      <c r="AL38" s="1821"/>
      <c r="AM38" s="1821"/>
      <c r="AN38" s="1821"/>
      <c r="AO38" s="1821"/>
      <c r="AP38" s="1821"/>
      <c r="AQ38" s="1821"/>
      <c r="AR38" s="1821"/>
      <c r="AS38" s="1821"/>
      <c r="AT38" s="1821"/>
      <c r="AU38" s="1821"/>
      <c r="AV38" s="1821"/>
      <c r="AW38" s="1821"/>
      <c r="AX38" s="1821"/>
      <c r="AY38" s="1821"/>
      <c r="AZ38" s="1864" t="s">
        <v>61</v>
      </c>
      <c r="BA38" s="1888"/>
      <c r="BB38" s="1865"/>
      <c r="BC38" s="1866"/>
      <c r="BD38" s="1865"/>
      <c r="BE38" s="1866"/>
      <c r="BF38" s="1866"/>
      <c r="BG38" s="1866"/>
      <c r="BH38" s="1866"/>
      <c r="BI38" s="1863"/>
      <c r="BJ38" s="1830"/>
      <c r="BK38" s="1832"/>
      <c r="BL38" s="1863"/>
      <c r="BM38" s="1906"/>
      <c r="BN38" s="1863"/>
      <c r="BO38" s="1863"/>
    </row>
    <row r="39" spans="2:67" s="1820" customFormat="1" ht="14.25" customHeight="1" x14ac:dyDescent="0.25">
      <c r="B39" s="1850" t="s">
        <v>2</v>
      </c>
      <c r="C39" s="185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852" t="s">
        <v>81</v>
      </c>
      <c r="K39" s="1947" t="s">
        <v>89</v>
      </c>
      <c r="L39" s="1944"/>
      <c r="M39" s="1926" t="s">
        <v>61</v>
      </c>
      <c r="N39" s="1927" t="s">
        <v>89</v>
      </c>
      <c r="O39" s="1927" t="s">
        <v>90</v>
      </c>
      <c r="P39" s="1927" t="s">
        <v>91</v>
      </c>
      <c r="Q39" s="1928" t="s">
        <v>101</v>
      </c>
      <c r="R39" s="1945"/>
      <c r="S39" s="1946"/>
      <c r="T39" s="1804"/>
      <c r="U39" s="1804"/>
      <c r="V39" s="1804"/>
      <c r="W39" s="1825"/>
      <c r="Z39" s="1811" t="s">
        <v>87</v>
      </c>
      <c r="AA39" s="1811" t="s">
        <v>89</v>
      </c>
      <c r="AB39" s="1811" t="s">
        <v>90</v>
      </c>
      <c r="AC39" s="1811" t="s">
        <v>91</v>
      </c>
      <c r="AD39" s="1811" t="s">
        <v>88</v>
      </c>
      <c r="AE39" s="1811" t="s">
        <v>89</v>
      </c>
      <c r="AF39" s="1811" t="s">
        <v>90</v>
      </c>
      <c r="AG39" s="1811" t="s">
        <v>91</v>
      </c>
      <c r="AH39" s="1821"/>
      <c r="AI39" s="1812" t="s">
        <v>99</v>
      </c>
      <c r="AJ39" s="1812" t="s">
        <v>98</v>
      </c>
      <c r="AK39" s="1812" t="s">
        <v>97</v>
      </c>
      <c r="AL39" s="1811" t="s">
        <v>96</v>
      </c>
      <c r="AM39" s="1811" t="s">
        <v>95</v>
      </c>
      <c r="AN39" s="1811" t="s">
        <v>92</v>
      </c>
      <c r="AO39" s="1811" t="s">
        <v>89</v>
      </c>
      <c r="AP39" s="1811" t="s">
        <v>90</v>
      </c>
      <c r="AQ39" s="1811" t="s">
        <v>91</v>
      </c>
      <c r="AR39" s="1812" t="s">
        <v>93</v>
      </c>
      <c r="AS39" s="1821"/>
      <c r="AT39" s="1811" t="s">
        <v>94</v>
      </c>
      <c r="AU39" s="1811" t="s">
        <v>92</v>
      </c>
      <c r="AV39" s="1811" t="s">
        <v>89</v>
      </c>
      <c r="AW39" s="1811" t="s">
        <v>90</v>
      </c>
      <c r="AX39" s="1811" t="s">
        <v>91</v>
      </c>
      <c r="AY39" s="1812" t="s">
        <v>93</v>
      </c>
      <c r="AZ39" s="1893" t="s">
        <v>2</v>
      </c>
      <c r="BA39" s="1891" t="s">
        <v>3</v>
      </c>
      <c r="BB39" s="1895" t="s">
        <v>2</v>
      </c>
      <c r="BC39" s="1892"/>
      <c r="BD39" s="1896"/>
      <c r="BE39" s="250" t="s">
        <v>4</v>
      </c>
      <c r="BF39" s="250"/>
      <c r="BG39" s="250"/>
      <c r="BH39" s="1892" t="s">
        <v>81</v>
      </c>
      <c r="BI39" s="1853" t="s">
        <v>89</v>
      </c>
      <c r="BJ39" s="1830"/>
      <c r="BK39" s="1867"/>
      <c r="BL39" s="1863"/>
      <c r="BM39" s="1863"/>
      <c r="BN39" s="1863"/>
      <c r="BO39" s="1863"/>
    </row>
    <row r="40" spans="2:67" ht="14.25" customHeight="1" x14ac:dyDescent="0.25">
      <c r="B40" s="1800">
        <v>9</v>
      </c>
      <c r="C40" s="1843">
        <v>41805.541666666664</v>
      </c>
      <c r="D40" s="1839" t="s">
        <v>186</v>
      </c>
      <c r="E40" s="1840" t="s">
        <v>6</v>
      </c>
      <c r="F40" s="1841" t="s">
        <v>189</v>
      </c>
      <c r="G40" s="1992">
        <v>0</v>
      </c>
      <c r="H40" s="1854" t="s">
        <v>6</v>
      </c>
      <c r="I40" s="1989">
        <v>2</v>
      </c>
      <c r="J40" s="1989">
        <v>2</v>
      </c>
      <c r="K40" s="1930">
        <f>IF('Resultat &amp; tabell'!J40="",0,BI40)</f>
        <v>0</v>
      </c>
      <c r="L40" s="1931">
        <v>1</v>
      </c>
      <c r="M40" s="1932" t="str">
        <f>VLOOKUP(L40,$AT$40:$AY$43,2,FALSE)</f>
        <v>Frankrike</v>
      </c>
      <c r="N40" s="1933">
        <f>VLOOKUP(M40,$AU$40:$AY$43,2,FALSE)</f>
        <v>9</v>
      </c>
      <c r="O40" s="1933">
        <f>VLOOKUP(M40,$AU$40:$AY$43,3,FALSE)</f>
        <v>6</v>
      </c>
      <c r="P40" s="1933">
        <f>VLOOKUP(M40,$AU$40:$AY$43,4,FALSE)</f>
        <v>1</v>
      </c>
      <c r="Q40" s="1934">
        <f>VLOOKUP(M40,$AU$40:$AY$43,5,FALSE)</f>
        <v>5</v>
      </c>
      <c r="Z40" s="1813" t="s">
        <v>62</v>
      </c>
      <c r="AA40" s="1814">
        <f t="shared" ref="AA40:AA45" si="65">IF(G40="",0,IF($G40&lt;$I40,0,IF($G40=$I40,1,3)))</f>
        <v>0</v>
      </c>
      <c r="AB40" s="1814">
        <f t="shared" ref="AB40:AB45" si="66">G40</f>
        <v>0</v>
      </c>
      <c r="AC40" s="1814">
        <f t="shared" ref="AC40:AC45" si="67">I40</f>
        <v>2</v>
      </c>
      <c r="AD40" s="1813" t="s">
        <v>63</v>
      </c>
      <c r="AE40" s="1814">
        <f t="shared" ref="AE40:AE45" si="68">IF(I40="",0,IF(I40&lt;G40,0,IF(G40=I40,1,3)))</f>
        <v>3</v>
      </c>
      <c r="AF40" s="1810">
        <f t="shared" ref="AF40:AF45" si="69">I40</f>
        <v>2</v>
      </c>
      <c r="AG40" s="1810">
        <f t="shared" ref="AG40:AG45" si="70">G40</f>
        <v>0</v>
      </c>
      <c r="AI40" s="1809">
        <f>RANK($AJ40,$AJ$40:$AJ$43,1)+COUNTIF($AJ$40:$AJ40,$AJ40)-1</f>
        <v>4</v>
      </c>
      <c r="AJ40" s="1809">
        <f>AK40+AL40+AM40</f>
        <v>4</v>
      </c>
      <c r="AK40" s="1809">
        <f>SUMPRODUCT(($AO$40:$AO$43=AO40)*($AR$40:$AR$43=AR40)*($AP$40:$AP$43&gt;AP40))</f>
        <v>0</v>
      </c>
      <c r="AL40" s="1809">
        <f>SUMPRODUCT(($AO$40:$AO$43=AO40)*($AR$40:$AR$43&gt;AR40))</f>
        <v>1</v>
      </c>
      <c r="AM40" s="1809">
        <f>RANK(AO40,$AO$40:$AO$43)</f>
        <v>3</v>
      </c>
      <c r="AN40" s="1813" t="s">
        <v>62</v>
      </c>
      <c r="AO40" s="1809">
        <f>SUMIF($Z$40:$Z$45,$AN40,$AA$40:$AA$45)+SUMIF($AD$40:$AD$45,$AN40,$AE$40:$AE$45)</f>
        <v>1</v>
      </c>
      <c r="AP40" s="1809">
        <f>SUMIF($Z$40:$Z$45,$AN40,$AB$40:$AB$45)+SUMIF($AD$40:$AD$45,$AN40,$AF$40:$AF$45)</f>
        <v>1</v>
      </c>
      <c r="AQ40" s="1809">
        <f>SUMIF($Z$40:$Z$45,$AN40,$AC$40:$AC$45)+SUMIF($AD$40:$AD$45,$AN40,$AG$40:$AG$45)</f>
        <v>5</v>
      </c>
      <c r="AR40" s="1809">
        <f>AP40-AQ40</f>
        <v>-4</v>
      </c>
      <c r="AT40" s="1809">
        <v>1</v>
      </c>
      <c r="AU40" s="1809" t="str">
        <f>VLOOKUP($AT40,$AI$40:$AR$43,6,FALSE)</f>
        <v>Frankrike</v>
      </c>
      <c r="AV40" s="1809">
        <f>VLOOKUP($AU40,$AN$40:$AR$43,2,FALSE)</f>
        <v>9</v>
      </c>
      <c r="AW40" s="1809">
        <f>VLOOKUP($AU40,$AN$40:$AR$43,3,FALSE)</f>
        <v>6</v>
      </c>
      <c r="AX40" s="1809">
        <f>VLOOKUP($AU40,$AN$40:$AR$43,4,FALSE)</f>
        <v>1</v>
      </c>
      <c r="AY40" s="1809">
        <f>VLOOKUP($AU40,$AN$40:$AR$43,5,FALSE)</f>
        <v>5</v>
      </c>
      <c r="AZ40" s="1871">
        <v>9</v>
      </c>
      <c r="BA40" s="1878">
        <v>41805.541666666664</v>
      </c>
      <c r="BB40" s="1873" t="s">
        <v>62</v>
      </c>
      <c r="BC40" s="1874" t="s">
        <v>6</v>
      </c>
      <c r="BD40" s="1875" t="s">
        <v>63</v>
      </c>
      <c r="BE40" s="1877">
        <f>IF(G40='Resultat &amp; tabell'!$G40,2,0)</f>
        <v>0</v>
      </c>
      <c r="BF40" s="1876" t="s">
        <v>6</v>
      </c>
      <c r="BG40" s="1877">
        <f>IF(I40='Resultat &amp; tabell'!$I40,2,0)</f>
        <v>0</v>
      </c>
      <c r="BH40" s="1877">
        <f>IF(J40='Resultat &amp; tabell'!$J40,1,0)</f>
        <v>0</v>
      </c>
      <c r="BI40" s="1861">
        <f t="shared" ref="BI40:BI45" si="71">SUM(BE40+BG40+BH40)</f>
        <v>0</v>
      </c>
      <c r="BJ40" s="1831"/>
      <c r="BK40" s="1864"/>
      <c r="BL40" s="1901"/>
      <c r="BM40" s="1901"/>
      <c r="BN40" s="1901"/>
      <c r="BO40" s="1901"/>
    </row>
    <row r="41" spans="2:67" ht="14.25" customHeight="1" x14ac:dyDescent="0.25">
      <c r="B41" s="1800">
        <v>10</v>
      </c>
      <c r="C41" s="1843">
        <v>41805.666666666664</v>
      </c>
      <c r="D41" s="1839" t="s">
        <v>187</v>
      </c>
      <c r="E41" s="1840" t="s">
        <v>6</v>
      </c>
      <c r="F41" s="1841" t="s">
        <v>188</v>
      </c>
      <c r="G41" s="1992">
        <v>2</v>
      </c>
      <c r="H41" s="1854" t="s">
        <v>6</v>
      </c>
      <c r="I41" s="1989">
        <v>0</v>
      </c>
      <c r="J41" s="1989">
        <v>1</v>
      </c>
      <c r="K41" s="1930">
        <f>IF('Resultat &amp; tabell'!J41="",0,BI41)</f>
        <v>3</v>
      </c>
      <c r="L41" s="1920">
        <v>2</v>
      </c>
      <c r="M41" s="1936" t="str">
        <f>VLOOKUP(L41,$AT$40:$AY$43,2,FALSE)</f>
        <v>Ecuador</v>
      </c>
      <c r="N41" s="1937">
        <f>VLOOKUP(M41,$AU$40:$AY$43,2,FALSE)</f>
        <v>6</v>
      </c>
      <c r="O41" s="1937">
        <f>VLOOKUP(M41,$AU$40:$AY$43,3,FALSE)</f>
        <v>5</v>
      </c>
      <c r="P41" s="1937">
        <f>VLOOKUP(M41,$AU$40:$AY$43,4,FALSE)</f>
        <v>3</v>
      </c>
      <c r="Q41" s="1938">
        <f>VLOOKUP(M41,$AU$40:$AY$43,5,FALSE)</f>
        <v>2</v>
      </c>
      <c r="Z41" s="1813" t="s">
        <v>64</v>
      </c>
      <c r="AA41" s="1814">
        <f t="shared" si="65"/>
        <v>3</v>
      </c>
      <c r="AB41" s="1814">
        <f t="shared" si="66"/>
        <v>2</v>
      </c>
      <c r="AC41" s="1814">
        <f t="shared" si="67"/>
        <v>0</v>
      </c>
      <c r="AD41" s="1813" t="s">
        <v>65</v>
      </c>
      <c r="AE41" s="1814">
        <f t="shared" si="68"/>
        <v>0</v>
      </c>
      <c r="AF41" s="1810">
        <f t="shared" si="69"/>
        <v>0</v>
      </c>
      <c r="AG41" s="1810">
        <f t="shared" si="70"/>
        <v>2</v>
      </c>
      <c r="AI41" s="1809">
        <f>RANK($AJ41,$AJ$40:$AJ$43,1)+COUNTIF($AJ$40:$AJ41,$AJ41)-1</f>
        <v>1</v>
      </c>
      <c r="AJ41" s="1809">
        <f>AK41+AL41+AM41</f>
        <v>1</v>
      </c>
      <c r="AK41" s="1809">
        <f t="shared" ref="AK41:AK43" si="72">SUMPRODUCT(($AO$40:$AO$43=AO41)*($AR$40:$AR$43=AR41)*($AP$40:$AP$43&gt;AP41))</f>
        <v>0</v>
      </c>
      <c r="AL41" s="1809">
        <f t="shared" ref="AL41:AL43" si="73">SUMPRODUCT(($AO$40:$AO$43=AO41)*($AR$40:$AR$43&gt;AR41))</f>
        <v>0</v>
      </c>
      <c r="AM41" s="1809">
        <f t="shared" ref="AM41:AM43" si="74">RANK(AO41,$AO$40:$AO$43)</f>
        <v>1</v>
      </c>
      <c r="AN41" s="1813" t="s">
        <v>64</v>
      </c>
      <c r="AO41" s="1809">
        <f t="shared" ref="AO41:AO43" si="75">SUMIF($Z$40:$Z$45,$AN41,$AA$40:$AA$45)+SUMIF($AD$40:$AD$45,$AN41,$AE$40:$AE$45)</f>
        <v>9</v>
      </c>
      <c r="AP41" s="1809">
        <f t="shared" ref="AP41:AP43" si="76">SUMIF($Z$40:$Z$45,$AN41,$AB$40:$AB$45)+SUMIF($AD$40:$AD$45,$AN41,$AF$40:$AF$45)</f>
        <v>6</v>
      </c>
      <c r="AQ41" s="1809">
        <f t="shared" ref="AQ41:AQ43" si="77">SUMIF($Z$40:$Z$45,$AN41,$AC$40:$AC$45)+SUMIF($AD$40:$AD$45,$AN41,$AG$40:$AG$45)</f>
        <v>1</v>
      </c>
      <c r="AR41" s="1809">
        <f t="shared" ref="AR41:AR43" si="78">AP41-AQ41</f>
        <v>5</v>
      </c>
      <c r="AT41" s="1809">
        <v>2</v>
      </c>
      <c r="AU41" s="1809" t="str">
        <f t="shared" ref="AU41:AU43" si="79">VLOOKUP($AT41,$AI$40:$AR$43,6,FALSE)</f>
        <v>Ecuador</v>
      </c>
      <c r="AV41" s="1809">
        <f t="shared" ref="AV41:AV43" si="80">VLOOKUP($AU41,$AN$40:$AR$43,2,FALSE)</f>
        <v>6</v>
      </c>
      <c r="AW41" s="1809">
        <f t="shared" ref="AW41:AW43" si="81">VLOOKUP($AU41,$AN$40:$AR$43,3,FALSE)</f>
        <v>5</v>
      </c>
      <c r="AX41" s="1809">
        <f t="shared" ref="AX41:AX43" si="82">VLOOKUP($AU41,$AN$40:$AR$43,4,FALSE)</f>
        <v>3</v>
      </c>
      <c r="AY41" s="1809">
        <f t="shared" ref="AY41:AY43" si="83">VLOOKUP($AU41,$AN$40:$AR$43,5,FALSE)</f>
        <v>2</v>
      </c>
      <c r="AZ41" s="1871">
        <v>10</v>
      </c>
      <c r="BA41" s="1878">
        <v>41805.666666666664</v>
      </c>
      <c r="BB41" s="1873" t="s">
        <v>64</v>
      </c>
      <c r="BC41" s="1874" t="s">
        <v>6</v>
      </c>
      <c r="BD41" s="1875" t="s">
        <v>65</v>
      </c>
      <c r="BE41" s="1877">
        <f>IF(G41='Resultat &amp; tabell'!$G41,2,0)</f>
        <v>0</v>
      </c>
      <c r="BF41" s="1876" t="s">
        <v>6</v>
      </c>
      <c r="BG41" s="1877">
        <f>IF(I41='Resultat &amp; tabell'!$I41,2,0)</f>
        <v>2</v>
      </c>
      <c r="BH41" s="1877">
        <f>IF(J41='Resultat &amp; tabell'!$J41,1,0)</f>
        <v>1</v>
      </c>
      <c r="BI41" s="1861">
        <f t="shared" si="71"/>
        <v>3</v>
      </c>
      <c r="BK41" s="1864"/>
      <c r="BL41" s="1901"/>
      <c r="BM41" s="1901"/>
      <c r="BN41" s="1901"/>
      <c r="BO41" s="1901"/>
    </row>
    <row r="42" spans="2:67" ht="14.25" customHeight="1" x14ac:dyDescent="0.25">
      <c r="B42" s="1800">
        <v>25</v>
      </c>
      <c r="C42" s="1843">
        <v>41810.666666666664</v>
      </c>
      <c r="D42" s="1839" t="s">
        <v>186</v>
      </c>
      <c r="E42" s="1840" t="s">
        <v>6</v>
      </c>
      <c r="F42" s="1841" t="s">
        <v>187</v>
      </c>
      <c r="G42" s="1992">
        <v>0</v>
      </c>
      <c r="H42" s="1854" t="s">
        <v>6</v>
      </c>
      <c r="I42" s="1989">
        <v>2</v>
      </c>
      <c r="J42" s="1989">
        <v>2</v>
      </c>
      <c r="K42" s="1930">
        <f>IF('Resultat &amp; tabell'!J42="",0,BI42)</f>
        <v>1</v>
      </c>
      <c r="L42" s="1920">
        <v>3</v>
      </c>
      <c r="M42" s="1951" t="str">
        <f>VLOOKUP(L42,$AT$40:$AY$43,2,FALSE)</f>
        <v>Honduras</v>
      </c>
      <c r="N42" s="1952">
        <f>VLOOKUP(M42,$AU$40:$AY$43,2,FALSE)</f>
        <v>1</v>
      </c>
      <c r="O42" s="1952">
        <f>VLOOKUP(M42,$AU$40:$AY$43,3,FALSE)</f>
        <v>2</v>
      </c>
      <c r="P42" s="1952">
        <f>VLOOKUP(M42,$AU$40:$AY$43,4,FALSE)</f>
        <v>5</v>
      </c>
      <c r="Q42" s="1953">
        <f>VLOOKUP(M42,$AU$40:$AY$43,5,FALSE)</f>
        <v>-3</v>
      </c>
      <c r="Z42" s="1813" t="s">
        <v>62</v>
      </c>
      <c r="AA42" s="1814">
        <f t="shared" si="65"/>
        <v>0</v>
      </c>
      <c r="AB42" s="1814">
        <f t="shared" si="66"/>
        <v>0</v>
      </c>
      <c r="AC42" s="1814">
        <f t="shared" si="67"/>
        <v>2</v>
      </c>
      <c r="AD42" s="1813" t="s">
        <v>64</v>
      </c>
      <c r="AE42" s="1814">
        <f t="shared" si="68"/>
        <v>3</v>
      </c>
      <c r="AF42" s="1810">
        <f t="shared" si="69"/>
        <v>2</v>
      </c>
      <c r="AG42" s="1810">
        <f t="shared" si="70"/>
        <v>0</v>
      </c>
      <c r="AI42" s="1809">
        <f>RANK($AJ42,$AJ$40:$AJ$43,1)+COUNTIF($AJ$40:$AJ42,$AJ42)-1</f>
        <v>2</v>
      </c>
      <c r="AJ42" s="1809">
        <f>AK42+AL42+AM42</f>
        <v>2</v>
      </c>
      <c r="AK42" s="1809">
        <f t="shared" si="72"/>
        <v>0</v>
      </c>
      <c r="AL42" s="1809">
        <f t="shared" si="73"/>
        <v>0</v>
      </c>
      <c r="AM42" s="1809">
        <f t="shared" si="74"/>
        <v>2</v>
      </c>
      <c r="AN42" s="1813" t="s">
        <v>63</v>
      </c>
      <c r="AO42" s="1809">
        <f t="shared" si="75"/>
        <v>6</v>
      </c>
      <c r="AP42" s="1809">
        <f t="shared" si="76"/>
        <v>5</v>
      </c>
      <c r="AQ42" s="1809">
        <f t="shared" si="77"/>
        <v>3</v>
      </c>
      <c r="AR42" s="1809">
        <f t="shared" si="78"/>
        <v>2</v>
      </c>
      <c r="AT42" s="1809">
        <v>3</v>
      </c>
      <c r="AU42" s="1809" t="str">
        <f t="shared" si="79"/>
        <v>Honduras</v>
      </c>
      <c r="AV42" s="1809">
        <f t="shared" si="80"/>
        <v>1</v>
      </c>
      <c r="AW42" s="1809">
        <f t="shared" si="81"/>
        <v>2</v>
      </c>
      <c r="AX42" s="1809">
        <f t="shared" si="82"/>
        <v>5</v>
      </c>
      <c r="AY42" s="1809">
        <f t="shared" si="83"/>
        <v>-3</v>
      </c>
      <c r="AZ42" s="1871">
        <v>25</v>
      </c>
      <c r="BA42" s="1878">
        <v>41810.666666666664</v>
      </c>
      <c r="BB42" s="1873" t="s">
        <v>62</v>
      </c>
      <c r="BC42" s="1874" t="s">
        <v>6</v>
      </c>
      <c r="BD42" s="1875" t="s">
        <v>64</v>
      </c>
      <c r="BE42" s="1877">
        <f>IF(G42='Resultat &amp; tabell'!$G42,2,0)</f>
        <v>0</v>
      </c>
      <c r="BF42" s="1876" t="s">
        <v>6</v>
      </c>
      <c r="BG42" s="1877">
        <f>IF(I42='Resultat &amp; tabell'!$I42,2,0)</f>
        <v>0</v>
      </c>
      <c r="BH42" s="1877">
        <f>IF(J42='Resultat &amp; tabell'!$J42,1,0)</f>
        <v>1</v>
      </c>
      <c r="BI42" s="1861">
        <f t="shared" si="71"/>
        <v>1</v>
      </c>
      <c r="BK42" s="1879"/>
      <c r="BL42" s="1901"/>
      <c r="BM42" s="1901"/>
      <c r="BN42" s="1901"/>
      <c r="BO42" s="1901"/>
    </row>
    <row r="43" spans="2:67" ht="14.25" customHeight="1" x14ac:dyDescent="0.25">
      <c r="B43" s="1800">
        <v>26</v>
      </c>
      <c r="C43" s="1843">
        <v>41810.791666666664</v>
      </c>
      <c r="D43" s="1839" t="s">
        <v>188</v>
      </c>
      <c r="E43" s="1840" t="s">
        <v>6</v>
      </c>
      <c r="F43" s="1841" t="s">
        <v>189</v>
      </c>
      <c r="G43" s="1992">
        <v>1</v>
      </c>
      <c r="H43" s="1854" t="s">
        <v>6</v>
      </c>
      <c r="I43" s="1989">
        <v>2</v>
      </c>
      <c r="J43" s="1989">
        <v>2</v>
      </c>
      <c r="K43" s="1930">
        <f>IF('Resultat &amp; tabell'!J43="",0,BI43)</f>
        <v>5</v>
      </c>
      <c r="L43" s="1920">
        <v>4</v>
      </c>
      <c r="M43" s="1940" t="str">
        <f>VLOOKUP(L43,$AT$40:$AY$43,2,FALSE)</f>
        <v>Schweiz</v>
      </c>
      <c r="N43" s="1937">
        <f>VLOOKUP(M43,$AU$40:$AY$43,2,FALSE)</f>
        <v>1</v>
      </c>
      <c r="O43" s="1937">
        <f>VLOOKUP(M43,$AU$40:$AY$43,3,FALSE)</f>
        <v>1</v>
      </c>
      <c r="P43" s="1937">
        <f>VLOOKUP(M43,$AU$40:$AY$43,4,FALSE)</f>
        <v>5</v>
      </c>
      <c r="Q43" s="1938">
        <f>VLOOKUP(M43,$AU$40:$AY$43,5,FALSE)</f>
        <v>-4</v>
      </c>
      <c r="Z43" s="1813" t="s">
        <v>65</v>
      </c>
      <c r="AA43" s="1814">
        <f t="shared" si="65"/>
        <v>0</v>
      </c>
      <c r="AB43" s="1814">
        <f t="shared" si="66"/>
        <v>1</v>
      </c>
      <c r="AC43" s="1814">
        <f t="shared" si="67"/>
        <v>2</v>
      </c>
      <c r="AD43" s="1813" t="s">
        <v>63</v>
      </c>
      <c r="AE43" s="1814">
        <f t="shared" si="68"/>
        <v>3</v>
      </c>
      <c r="AF43" s="1810">
        <f t="shared" si="69"/>
        <v>2</v>
      </c>
      <c r="AG43" s="1810">
        <f t="shared" si="70"/>
        <v>1</v>
      </c>
      <c r="AI43" s="1809">
        <f>RANK($AJ43,$AJ$40:$AJ$43,1)+COUNTIF($AJ$40:$AJ43,$AJ43)-1</f>
        <v>3</v>
      </c>
      <c r="AJ43" s="1809">
        <f>AK43+AL43+AM43</f>
        <v>3</v>
      </c>
      <c r="AK43" s="1809">
        <f t="shared" si="72"/>
        <v>0</v>
      </c>
      <c r="AL43" s="1809">
        <f t="shared" si="73"/>
        <v>0</v>
      </c>
      <c r="AM43" s="1809">
        <f t="shared" si="74"/>
        <v>3</v>
      </c>
      <c r="AN43" s="1813" t="s">
        <v>65</v>
      </c>
      <c r="AO43" s="1809">
        <f t="shared" si="75"/>
        <v>1</v>
      </c>
      <c r="AP43" s="1809">
        <f t="shared" si="76"/>
        <v>2</v>
      </c>
      <c r="AQ43" s="1809">
        <f t="shared" si="77"/>
        <v>5</v>
      </c>
      <c r="AR43" s="1809">
        <f t="shared" si="78"/>
        <v>-3</v>
      </c>
      <c r="AT43" s="1809">
        <v>4</v>
      </c>
      <c r="AU43" s="1809" t="str">
        <f t="shared" si="79"/>
        <v>Schweiz</v>
      </c>
      <c r="AV43" s="1809">
        <f t="shared" si="80"/>
        <v>1</v>
      </c>
      <c r="AW43" s="1809">
        <f t="shared" si="81"/>
        <v>1</v>
      </c>
      <c r="AX43" s="1809">
        <f t="shared" si="82"/>
        <v>5</v>
      </c>
      <c r="AY43" s="1809">
        <f t="shared" si="83"/>
        <v>-4</v>
      </c>
      <c r="AZ43" s="1871">
        <v>26</v>
      </c>
      <c r="BA43" s="1878">
        <v>41810.791666666664</v>
      </c>
      <c r="BB43" s="1873" t="s">
        <v>65</v>
      </c>
      <c r="BC43" s="1874" t="s">
        <v>6</v>
      </c>
      <c r="BD43" s="1875" t="s">
        <v>63</v>
      </c>
      <c r="BE43" s="1877">
        <f>IF(G43='Resultat &amp; tabell'!$G43,2,0)</f>
        <v>2</v>
      </c>
      <c r="BF43" s="1876" t="s">
        <v>6</v>
      </c>
      <c r="BG43" s="1877">
        <f>IF(I43='Resultat &amp; tabell'!$I43,2,0)</f>
        <v>2</v>
      </c>
      <c r="BH43" s="1877">
        <f>IF(J43='Resultat &amp; tabell'!$J43,1,0)</f>
        <v>1</v>
      </c>
      <c r="BI43" s="1861">
        <f t="shared" si="71"/>
        <v>5</v>
      </c>
      <c r="BK43" s="1879"/>
      <c r="BL43" s="1901"/>
      <c r="BM43" s="1901"/>
      <c r="BN43" s="1901"/>
      <c r="BO43" s="1901"/>
    </row>
    <row r="44" spans="2:67" ht="14.25" customHeight="1" x14ac:dyDescent="0.25">
      <c r="B44" s="1800">
        <v>41</v>
      </c>
      <c r="C44" s="1843">
        <v>41815.666666666664</v>
      </c>
      <c r="D44" s="1839" t="s">
        <v>188</v>
      </c>
      <c r="E44" s="1840" t="s">
        <v>6</v>
      </c>
      <c r="F44" s="1841" t="s">
        <v>186</v>
      </c>
      <c r="G44" s="1992">
        <v>1</v>
      </c>
      <c r="H44" s="1854" t="s">
        <v>6</v>
      </c>
      <c r="I44" s="1989">
        <v>1</v>
      </c>
      <c r="J44" s="1989" t="s">
        <v>214</v>
      </c>
      <c r="K44" s="1930">
        <f>IF('Resultat &amp; tabell'!J44="",0,BI44)</f>
        <v>0</v>
      </c>
      <c r="M44" s="1922"/>
      <c r="N44" s="1952"/>
      <c r="O44" s="1796"/>
      <c r="P44" s="1952"/>
      <c r="Q44" s="1952"/>
      <c r="Z44" s="1813" t="s">
        <v>65</v>
      </c>
      <c r="AA44" s="1814">
        <f t="shared" si="65"/>
        <v>1</v>
      </c>
      <c r="AB44" s="1814">
        <f t="shared" si="66"/>
        <v>1</v>
      </c>
      <c r="AC44" s="1814">
        <f t="shared" si="67"/>
        <v>1</v>
      </c>
      <c r="AD44" s="1813" t="s">
        <v>62</v>
      </c>
      <c r="AE44" s="1814">
        <f t="shared" si="68"/>
        <v>1</v>
      </c>
      <c r="AF44" s="1810">
        <f t="shared" si="69"/>
        <v>1</v>
      </c>
      <c r="AG44" s="1810">
        <f t="shared" si="70"/>
        <v>1</v>
      </c>
      <c r="AZ44" s="1871">
        <v>41</v>
      </c>
      <c r="BA44" s="1878">
        <v>41815.666666666664</v>
      </c>
      <c r="BB44" s="1873" t="s">
        <v>65</v>
      </c>
      <c r="BC44" s="1874" t="s">
        <v>6</v>
      </c>
      <c r="BD44" s="1875" t="s">
        <v>62</v>
      </c>
      <c r="BE44" s="1877">
        <f>IF(G44='Resultat &amp; tabell'!$G44,2,0)</f>
        <v>0</v>
      </c>
      <c r="BF44" s="1876" t="s">
        <v>6</v>
      </c>
      <c r="BG44" s="1877">
        <f>IF(I44='Resultat &amp; tabell'!$I44,2,0)</f>
        <v>0</v>
      </c>
      <c r="BH44" s="1877">
        <f>IF(J44='Resultat &amp; tabell'!$J44,1,0)</f>
        <v>0</v>
      </c>
      <c r="BI44" s="1861">
        <f t="shared" si="71"/>
        <v>0</v>
      </c>
      <c r="BL44" s="1901"/>
      <c r="BM44" s="1901"/>
      <c r="BN44" s="1901"/>
      <c r="BO44" s="1901"/>
    </row>
    <row r="45" spans="2:67" ht="14.25" customHeight="1" x14ac:dyDescent="0.25">
      <c r="B45" s="1800">
        <v>42</v>
      </c>
      <c r="C45" s="1843">
        <v>41815.708333333336</v>
      </c>
      <c r="D45" s="1839" t="s">
        <v>189</v>
      </c>
      <c r="E45" s="1840" t="s">
        <v>6</v>
      </c>
      <c r="F45" s="1841" t="s">
        <v>187</v>
      </c>
      <c r="G45" s="1992">
        <v>1</v>
      </c>
      <c r="H45" s="1854" t="s">
        <v>6</v>
      </c>
      <c r="I45" s="1989">
        <v>2</v>
      </c>
      <c r="J45" s="1989">
        <v>2</v>
      </c>
      <c r="K45" s="1930">
        <f>IF('Resultat &amp; tabell'!J45="",0,BI45)</f>
        <v>0</v>
      </c>
      <c r="M45" s="1973"/>
      <c r="N45" s="1796"/>
      <c r="O45" s="1952"/>
      <c r="P45" s="1952"/>
      <c r="Q45" s="1952"/>
      <c r="Z45" s="1813" t="s">
        <v>63</v>
      </c>
      <c r="AA45" s="1814">
        <f t="shared" si="65"/>
        <v>0</v>
      </c>
      <c r="AB45" s="1814">
        <f t="shared" si="66"/>
        <v>1</v>
      </c>
      <c r="AC45" s="1814">
        <f t="shared" si="67"/>
        <v>2</v>
      </c>
      <c r="AD45" s="1813" t="s">
        <v>64</v>
      </c>
      <c r="AE45" s="1814">
        <f t="shared" si="68"/>
        <v>3</v>
      </c>
      <c r="AF45" s="1810">
        <f t="shared" si="69"/>
        <v>2</v>
      </c>
      <c r="AG45" s="1810">
        <f t="shared" si="70"/>
        <v>1</v>
      </c>
      <c r="AZ45" s="1871">
        <v>42</v>
      </c>
      <c r="BA45" s="1878">
        <v>41815.708333333336</v>
      </c>
      <c r="BB45" s="1873" t="s">
        <v>63</v>
      </c>
      <c r="BC45" s="1874" t="s">
        <v>6</v>
      </c>
      <c r="BD45" s="1875" t="s">
        <v>64</v>
      </c>
      <c r="BE45" s="1877">
        <f>IF(G45='Resultat &amp; tabell'!$G45,2,0)</f>
        <v>0</v>
      </c>
      <c r="BF45" s="1876" t="s">
        <v>6</v>
      </c>
      <c r="BG45" s="1877">
        <f>IF(I45='Resultat &amp; tabell'!$I45,2,0)</f>
        <v>0</v>
      </c>
      <c r="BH45" s="1877">
        <f>IF(J45='Resultat &amp; tabell'!$J45,1,0)</f>
        <v>0</v>
      </c>
      <c r="BI45" s="1861">
        <f t="shared" si="71"/>
        <v>0</v>
      </c>
      <c r="BL45" s="1901"/>
      <c r="BM45" s="1901"/>
      <c r="BN45" s="1901"/>
      <c r="BO45" s="1901"/>
    </row>
    <row r="46" spans="2:67" ht="14.25" customHeight="1" x14ac:dyDescent="0.25">
      <c r="C46" s="1815"/>
      <c r="K46" s="1943"/>
      <c r="N46" s="1942"/>
      <c r="O46" s="1955"/>
      <c r="P46" s="1942"/>
      <c r="Q46" s="1942"/>
      <c r="BA46" s="1886"/>
      <c r="BI46" s="1862"/>
      <c r="BL46" s="1901"/>
      <c r="BM46" s="1905"/>
      <c r="BN46" s="1901"/>
      <c r="BO46" s="1901"/>
    </row>
    <row r="47" spans="2:67" s="1820" customFormat="1" ht="14.25" customHeight="1" x14ac:dyDescent="0.25">
      <c r="B47" s="1797" t="s">
        <v>66</v>
      </c>
      <c r="C47" s="1818"/>
      <c r="D47" s="1803"/>
      <c r="E47" s="1804"/>
      <c r="F47" s="1803"/>
      <c r="G47" s="1804"/>
      <c r="H47" s="1804"/>
      <c r="I47" s="1804"/>
      <c r="J47" s="1804"/>
      <c r="K47" s="1943"/>
      <c r="L47" s="1944"/>
      <c r="M47" s="1945"/>
      <c r="N47" s="1796"/>
      <c r="O47" s="1956"/>
      <c r="P47" s="1946"/>
      <c r="Q47" s="1946"/>
      <c r="R47" s="1945"/>
      <c r="S47" s="1946"/>
      <c r="T47" s="1804"/>
      <c r="U47" s="1804"/>
      <c r="V47" s="1804"/>
      <c r="W47" s="1825"/>
      <c r="Z47" s="1807"/>
      <c r="AA47" s="1814"/>
      <c r="AB47" s="1814"/>
      <c r="AC47" s="1814"/>
      <c r="AD47" s="1807"/>
      <c r="AE47" s="1821"/>
      <c r="AF47" s="1822"/>
      <c r="AG47" s="1822"/>
      <c r="AH47" s="1821"/>
      <c r="AI47" s="1821"/>
      <c r="AJ47" s="1821"/>
      <c r="AK47" s="1821"/>
      <c r="AL47" s="1821"/>
      <c r="AM47" s="1821"/>
      <c r="AN47" s="1821"/>
      <c r="AO47" s="1821"/>
      <c r="AP47" s="1821"/>
      <c r="AQ47" s="1821"/>
      <c r="AR47" s="1821"/>
      <c r="AS47" s="1821"/>
      <c r="AT47" s="1821"/>
      <c r="AU47" s="1821"/>
      <c r="AV47" s="1821"/>
      <c r="AW47" s="1821"/>
      <c r="AX47" s="1821"/>
      <c r="AY47" s="1821"/>
      <c r="AZ47" s="1864" t="s">
        <v>66</v>
      </c>
      <c r="BA47" s="1888"/>
      <c r="BB47" s="1865"/>
      <c r="BC47" s="1866"/>
      <c r="BD47" s="1865"/>
      <c r="BE47" s="1866"/>
      <c r="BF47" s="1866"/>
      <c r="BG47" s="1866"/>
      <c r="BH47" s="1866"/>
      <c r="BI47" s="1863"/>
      <c r="BJ47" s="1830"/>
      <c r="BK47" s="1832"/>
      <c r="BL47" s="1863"/>
      <c r="BM47" s="1906"/>
      <c r="BN47" s="1863"/>
      <c r="BO47" s="1863"/>
    </row>
    <row r="48" spans="2:67" s="1820" customFormat="1" ht="14.25" customHeight="1" x14ac:dyDescent="0.25">
      <c r="B48" s="1850" t="s">
        <v>2</v>
      </c>
      <c r="C48" s="185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852" t="s">
        <v>81</v>
      </c>
      <c r="K48" s="1947" t="s">
        <v>89</v>
      </c>
      <c r="L48" s="1944"/>
      <c r="M48" s="1926" t="s">
        <v>66</v>
      </c>
      <c r="N48" s="1927" t="s">
        <v>89</v>
      </c>
      <c r="O48" s="1927" t="s">
        <v>90</v>
      </c>
      <c r="P48" s="1927" t="s">
        <v>91</v>
      </c>
      <c r="Q48" s="1928" t="s">
        <v>101</v>
      </c>
      <c r="R48" s="1945"/>
      <c r="S48" s="1946"/>
      <c r="T48" s="1804"/>
      <c r="U48" s="1804"/>
      <c r="V48" s="1804"/>
      <c r="W48" s="1825"/>
      <c r="Z48" s="1811" t="s">
        <v>87</v>
      </c>
      <c r="AA48" s="1811" t="s">
        <v>89</v>
      </c>
      <c r="AB48" s="1811" t="s">
        <v>90</v>
      </c>
      <c r="AC48" s="1811" t="s">
        <v>91</v>
      </c>
      <c r="AD48" s="1811" t="s">
        <v>88</v>
      </c>
      <c r="AE48" s="1811" t="s">
        <v>89</v>
      </c>
      <c r="AF48" s="1811" t="s">
        <v>90</v>
      </c>
      <c r="AG48" s="1811" t="s">
        <v>91</v>
      </c>
      <c r="AH48" s="1821"/>
      <c r="AI48" s="1812" t="s">
        <v>99</v>
      </c>
      <c r="AJ48" s="1812" t="s">
        <v>98</v>
      </c>
      <c r="AK48" s="1812" t="s">
        <v>97</v>
      </c>
      <c r="AL48" s="1811" t="s">
        <v>96</v>
      </c>
      <c r="AM48" s="1811" t="s">
        <v>95</v>
      </c>
      <c r="AN48" s="1811" t="s">
        <v>92</v>
      </c>
      <c r="AO48" s="1811" t="s">
        <v>89</v>
      </c>
      <c r="AP48" s="1811" t="s">
        <v>90</v>
      </c>
      <c r="AQ48" s="1811" t="s">
        <v>91</v>
      </c>
      <c r="AR48" s="1812" t="s">
        <v>93</v>
      </c>
      <c r="AS48" s="1821"/>
      <c r="AT48" s="1811" t="s">
        <v>94</v>
      </c>
      <c r="AU48" s="1811" t="s">
        <v>92</v>
      </c>
      <c r="AV48" s="1811" t="s">
        <v>89</v>
      </c>
      <c r="AW48" s="1811" t="s">
        <v>90</v>
      </c>
      <c r="AX48" s="1811" t="s">
        <v>91</v>
      </c>
      <c r="AY48" s="1812" t="s">
        <v>93</v>
      </c>
      <c r="AZ48" s="1893" t="s">
        <v>2</v>
      </c>
      <c r="BA48" s="1891" t="s">
        <v>3</v>
      </c>
      <c r="BB48" s="1895" t="s">
        <v>2</v>
      </c>
      <c r="BC48" s="1892"/>
      <c r="BD48" s="1896"/>
      <c r="BE48" s="250" t="s">
        <v>4</v>
      </c>
      <c r="BF48" s="250"/>
      <c r="BG48" s="250"/>
      <c r="BH48" s="1892" t="s">
        <v>81</v>
      </c>
      <c r="BI48" s="1853" t="s">
        <v>89</v>
      </c>
      <c r="BJ48" s="1830"/>
      <c r="BK48" s="1867"/>
      <c r="BL48" s="1863"/>
      <c r="BM48" s="1863"/>
      <c r="BN48" s="1863"/>
      <c r="BO48" s="1863"/>
    </row>
    <row r="49" spans="2:67" ht="14.25" customHeight="1" x14ac:dyDescent="0.25">
      <c r="B49" s="1800">
        <v>11</v>
      </c>
      <c r="C49" s="1843">
        <v>41805.791666666664</v>
      </c>
      <c r="D49" s="1839" t="s">
        <v>190</v>
      </c>
      <c r="E49" s="1840" t="s">
        <v>6</v>
      </c>
      <c r="F49" s="1841" t="s">
        <v>193</v>
      </c>
      <c r="G49" s="1993">
        <v>3</v>
      </c>
      <c r="H49" s="1854" t="s">
        <v>6</v>
      </c>
      <c r="I49" s="1990">
        <v>0</v>
      </c>
      <c r="J49" s="1990">
        <v>1</v>
      </c>
      <c r="K49" s="1930">
        <f>IF('Resultat &amp; tabell'!J49="",0,BI49)</f>
        <v>1</v>
      </c>
      <c r="L49" s="1931">
        <v>1</v>
      </c>
      <c r="M49" s="1932" t="str">
        <f>VLOOKUP(L49,$AT$49:$AY$52,2,FALSE)</f>
        <v>Argentina</v>
      </c>
      <c r="N49" s="1933">
        <f>VLOOKUP(M49,$AU$49:$AY$52,2,FALSE)</f>
        <v>9</v>
      </c>
      <c r="O49" s="1933">
        <f>VLOOKUP(M49,$AU$49:$AY$52,3,FALSE)</f>
        <v>7</v>
      </c>
      <c r="P49" s="1933">
        <f>VLOOKUP(M49,$AU$49:$AY$52,4,FALSE)</f>
        <v>0</v>
      </c>
      <c r="Q49" s="1934">
        <f>VLOOKUP(M49,$AU$49:$AY$52,5,FALSE)</f>
        <v>7</v>
      </c>
      <c r="Z49" s="1813" t="s">
        <v>67</v>
      </c>
      <c r="AA49" s="1814">
        <f t="shared" ref="AA49:AA54" si="84">IF(G49="",0,IF($G49&lt;$I49,0,IF($G49=$I49,1,3)))</f>
        <v>3</v>
      </c>
      <c r="AB49" s="1814">
        <f t="shared" ref="AB49:AB54" si="85">G49</f>
        <v>3</v>
      </c>
      <c r="AC49" s="1814">
        <f t="shared" ref="AC49:AC54" si="86">I49</f>
        <v>0</v>
      </c>
      <c r="AD49" s="1813" t="s">
        <v>68</v>
      </c>
      <c r="AE49" s="1814">
        <f t="shared" ref="AE49:AE54" si="87">IF(I49="",0,IF(I49&lt;G49,0,IF(G49=I49,1,3)))</f>
        <v>0</v>
      </c>
      <c r="AF49" s="1810">
        <f t="shared" ref="AF49:AF54" si="88">I49</f>
        <v>0</v>
      </c>
      <c r="AG49" s="1810">
        <f t="shared" ref="AG49:AG54" si="89">G49</f>
        <v>3</v>
      </c>
      <c r="AI49" s="1809">
        <f>RANK($AJ49,$AJ$49:$AJ$52,1)+COUNTIF($AJ$49:$AJ49,$AJ49)-1</f>
        <v>1</v>
      </c>
      <c r="AJ49" s="1809">
        <f>AK49+AL49+AM49</f>
        <v>1</v>
      </c>
      <c r="AK49" s="1809">
        <f>SUMPRODUCT(($AO$49:$AO$52=AO49)*($AR$49:$AR$52=AR49)*($AP$49:$AP$52&gt;AP49))</f>
        <v>0</v>
      </c>
      <c r="AL49" s="1809">
        <f>SUMPRODUCT(($AO$49:$AO$52=AO49)*($AR$49:$AR$52&gt;AR49))</f>
        <v>0</v>
      </c>
      <c r="AM49" s="1809">
        <f>RANK(AO49,$AO$49:$AO$52)</f>
        <v>1</v>
      </c>
      <c r="AN49" s="1813" t="s">
        <v>67</v>
      </c>
      <c r="AO49" s="1809">
        <f>SUMIF($Z$49:$Z$54,$AN49,$AA$49:$AA$54)+SUMIF($AD$49:$AD$54,$AN49,$AE$49:$AE$54)</f>
        <v>9</v>
      </c>
      <c r="AP49" s="1809">
        <f>SUMIF($Z$49:$Z$54,$AN49,$AB$49:$AB$54)+SUMIF($AD$49:$AD$54,$AN49,$AF$49:$AF$54)</f>
        <v>7</v>
      </c>
      <c r="AQ49" s="1809">
        <f>SUMIF($Z$49:$Z$54,$AN49,$AC$49:$AC$54)+SUMIF($AD$49:$AD$54,$AN49,$AG$49:$AG$54)</f>
        <v>0</v>
      </c>
      <c r="AR49" s="1809">
        <f>AP49-AQ49</f>
        <v>7</v>
      </c>
      <c r="AT49" s="1809">
        <v>1</v>
      </c>
      <c r="AU49" s="1809" t="str">
        <f>VLOOKUP($AT49,$AI$49:$AR$52,6,FALSE)</f>
        <v>Argentina</v>
      </c>
      <c r="AV49" s="1809">
        <f>VLOOKUP($AU49,$AN$49:$AR$52,2,FALSE)</f>
        <v>9</v>
      </c>
      <c r="AW49" s="1809">
        <f>VLOOKUP($AU49,$AN$49:$AR$52,3,FALSE)</f>
        <v>7</v>
      </c>
      <c r="AX49" s="1809">
        <f>VLOOKUP($AU49,$AN$49:$AR$52,4,FALSE)</f>
        <v>0</v>
      </c>
      <c r="AY49" s="1809">
        <f>VLOOKUP($AU49,$AN$49:$AR$52,5,FALSE)</f>
        <v>7</v>
      </c>
      <c r="AZ49" s="1871">
        <v>11</v>
      </c>
      <c r="BA49" s="1878">
        <v>41805.791666666664</v>
      </c>
      <c r="BB49" s="1873" t="s">
        <v>67</v>
      </c>
      <c r="BC49" s="1874" t="s">
        <v>6</v>
      </c>
      <c r="BD49" s="1875" t="s">
        <v>68</v>
      </c>
      <c r="BE49" s="1877">
        <f>IF(G49='Resultat &amp; tabell'!$G49,2,0)</f>
        <v>0</v>
      </c>
      <c r="BF49" s="1876" t="s">
        <v>6</v>
      </c>
      <c r="BG49" s="1877">
        <f>IF(I49='Resultat &amp; tabell'!$I49,2,0)</f>
        <v>0</v>
      </c>
      <c r="BH49" s="1877">
        <f>IF(J49='Resultat &amp; tabell'!$J49,1,0)</f>
        <v>1</v>
      </c>
      <c r="BI49" s="1861">
        <f t="shared" ref="BI49:BI54" si="90">SUM(BE49+BG49+BH49)</f>
        <v>1</v>
      </c>
      <c r="BJ49" s="1831"/>
      <c r="BK49" s="1864"/>
      <c r="BL49" s="1901"/>
      <c r="BM49" s="1901"/>
      <c r="BN49" s="1901"/>
      <c r="BO49" s="1901"/>
    </row>
    <row r="50" spans="2:67" ht="14.25" customHeight="1" x14ac:dyDescent="0.25">
      <c r="B50" s="1800">
        <v>12</v>
      </c>
      <c r="C50" s="1843">
        <v>41806.666666666664</v>
      </c>
      <c r="D50" s="1839" t="s">
        <v>191</v>
      </c>
      <c r="E50" s="1840" t="s">
        <v>6</v>
      </c>
      <c r="F50" s="1841" t="s">
        <v>192</v>
      </c>
      <c r="G50" s="1993">
        <v>0</v>
      </c>
      <c r="H50" s="1854" t="s">
        <v>6</v>
      </c>
      <c r="I50" s="1990">
        <v>2</v>
      </c>
      <c r="J50" s="1990">
        <v>2</v>
      </c>
      <c r="K50" s="1930">
        <f>IF('Resultat &amp; tabell'!J50="",0,BI50)</f>
        <v>2</v>
      </c>
      <c r="L50" s="1920">
        <v>2</v>
      </c>
      <c r="M50" s="1936" t="str">
        <f>VLOOKUP(L50,$AT$49:$AY$52,2,FALSE)</f>
        <v>Nigeria</v>
      </c>
      <c r="N50" s="1937">
        <f>VLOOKUP(M50,$AU$49:$AY$52,2,FALSE)</f>
        <v>4</v>
      </c>
      <c r="O50" s="1937">
        <f>VLOOKUP(M50,$AU$49:$AY$52,3,FALSE)</f>
        <v>3</v>
      </c>
      <c r="P50" s="1937">
        <f>VLOOKUP(M50,$AU$49:$AY$52,4,FALSE)</f>
        <v>3</v>
      </c>
      <c r="Q50" s="1938">
        <f>VLOOKUP(M50,$AU$49:$AY$52,5,FALSE)</f>
        <v>0</v>
      </c>
      <c r="Z50" s="1813" t="s">
        <v>69</v>
      </c>
      <c r="AA50" s="1814">
        <f t="shared" si="84"/>
        <v>0</v>
      </c>
      <c r="AB50" s="1814">
        <f t="shared" si="85"/>
        <v>0</v>
      </c>
      <c r="AC50" s="1814">
        <f t="shared" si="86"/>
        <v>2</v>
      </c>
      <c r="AD50" s="1813" t="s">
        <v>70</v>
      </c>
      <c r="AE50" s="1814">
        <f t="shared" si="87"/>
        <v>3</v>
      </c>
      <c r="AF50" s="1810">
        <f t="shared" si="88"/>
        <v>2</v>
      </c>
      <c r="AG50" s="1810">
        <f t="shared" si="89"/>
        <v>0</v>
      </c>
      <c r="AI50" s="1809">
        <f>RANK($AJ50,$AJ$49:$AJ$52,1)+COUNTIF($AJ$49:$AJ50,$AJ50)-1</f>
        <v>4</v>
      </c>
      <c r="AJ50" s="1809">
        <f>AK50+AL50+AM50</f>
        <v>4</v>
      </c>
      <c r="AK50" s="1809">
        <f t="shared" ref="AK50:AK52" si="91">SUMPRODUCT(($AO$49:$AO$52=AO50)*($AR$49:$AR$52=AR50)*($AP$49:$AP$52&gt;AP50))</f>
        <v>0</v>
      </c>
      <c r="AL50" s="1809">
        <f t="shared" ref="AL50:AL52" si="92">SUMPRODUCT(($AO$49:$AO$52=AO50)*($AR$49:$AR$52&gt;AR50))</f>
        <v>0</v>
      </c>
      <c r="AM50" s="1809">
        <f t="shared" ref="AM50:AM52" si="93">RANK(AO50,$AO$49:$AO$52)</f>
        <v>4</v>
      </c>
      <c r="AN50" s="1813" t="s">
        <v>69</v>
      </c>
      <c r="AO50" s="1809">
        <f t="shared" ref="AO50:AO52" si="94">SUMIF($Z$49:$Z$54,$AN50,$AA$49:$AA$54)+SUMIF($AD$49:$AD$54,$AN50,$AE$49:$AE$54)</f>
        <v>1</v>
      </c>
      <c r="AP50" s="1809">
        <f t="shared" ref="AP50:AP52" si="95">SUMIF($Z$49:$Z$54,$AN50,$AB$49:$AB$54)+SUMIF($AD$49:$AD$54,$AN50,$AF$49:$AF$54)</f>
        <v>1</v>
      </c>
      <c r="AQ50" s="1809">
        <f t="shared" ref="AQ50:AQ52" si="96">SUMIF($Z$49:$Z$54,$AN50,$AC$49:$AC$54)+SUMIF($AD$49:$AD$54,$AN50,$AG$49:$AG$54)</f>
        <v>5</v>
      </c>
      <c r="AR50" s="1809">
        <f t="shared" ref="AR50:AR52" si="97">AP50-AQ50</f>
        <v>-4</v>
      </c>
      <c r="AT50" s="1809">
        <v>2</v>
      </c>
      <c r="AU50" s="1809" t="str">
        <f t="shared" ref="AU50:AU52" si="98">VLOOKUP($AT50,$AI$49:$AR$52,6,FALSE)</f>
        <v>Nigeria</v>
      </c>
      <c r="AV50" s="1809">
        <f t="shared" ref="AV50:AV52" si="99">VLOOKUP($AU50,$AN$49:$AR$52,2,FALSE)</f>
        <v>4</v>
      </c>
      <c r="AW50" s="1809">
        <f t="shared" ref="AW50:AW52" si="100">VLOOKUP($AU50,$AN$49:$AR$52,3,FALSE)</f>
        <v>3</v>
      </c>
      <c r="AX50" s="1809">
        <f t="shared" ref="AX50:AX52" si="101">VLOOKUP($AU50,$AN$49:$AR$52,4,FALSE)</f>
        <v>3</v>
      </c>
      <c r="AY50" s="1809">
        <f t="shared" ref="AY50:AY52" si="102">VLOOKUP($AU50,$AN$49:$AR$52,5,FALSE)</f>
        <v>0</v>
      </c>
      <c r="AZ50" s="1871">
        <v>12</v>
      </c>
      <c r="BA50" s="1878">
        <v>41806.666666666664</v>
      </c>
      <c r="BB50" s="1873" t="s">
        <v>69</v>
      </c>
      <c r="BC50" s="1874" t="s">
        <v>6</v>
      </c>
      <c r="BD50" s="1875" t="s">
        <v>70</v>
      </c>
      <c r="BE50" s="1877">
        <f>IF(G50='Resultat &amp; tabell'!$G50,2,0)</f>
        <v>2</v>
      </c>
      <c r="BF50" s="1876" t="s">
        <v>6</v>
      </c>
      <c r="BG50" s="1877">
        <f>IF(I50='Resultat &amp; tabell'!$I50,2,0)</f>
        <v>0</v>
      </c>
      <c r="BH50" s="1877">
        <f>IF(J50='Resultat &amp; tabell'!$J50,1,0)</f>
        <v>0</v>
      </c>
      <c r="BI50" s="1861">
        <f t="shared" si="90"/>
        <v>2</v>
      </c>
      <c r="BK50" s="1864"/>
      <c r="BL50" s="1901"/>
      <c r="BM50" s="1901"/>
      <c r="BN50" s="1901"/>
      <c r="BO50" s="1901"/>
    </row>
    <row r="51" spans="2:67" ht="14.25" customHeight="1" x14ac:dyDescent="0.25">
      <c r="B51" s="1800">
        <v>27</v>
      </c>
      <c r="C51" s="1843">
        <v>41811.541666666664</v>
      </c>
      <c r="D51" s="1839" t="s">
        <v>190</v>
      </c>
      <c r="E51" s="1840" t="s">
        <v>6</v>
      </c>
      <c r="F51" s="1841" t="s">
        <v>191</v>
      </c>
      <c r="G51" s="1993">
        <v>2</v>
      </c>
      <c r="H51" s="1854" t="s">
        <v>6</v>
      </c>
      <c r="I51" s="1990">
        <v>0</v>
      </c>
      <c r="J51" s="1990">
        <v>1</v>
      </c>
      <c r="K51" s="1930">
        <f>IF('Resultat &amp; tabell'!J51="",0,BI51)</f>
        <v>3</v>
      </c>
      <c r="L51" s="1920">
        <v>3</v>
      </c>
      <c r="M51" s="1951" t="str">
        <f>VLOOKUP(L51,$AT$49:$AY$52,2,FALSE)</f>
        <v>Bosnien</v>
      </c>
      <c r="N51" s="1952">
        <f>VLOOKUP(M51,$AU$49:$AY$52,2,FALSE)</f>
        <v>2</v>
      </c>
      <c r="O51" s="1952">
        <f>VLOOKUP(M51,$AU$49:$AY$52,3,FALSE)</f>
        <v>2</v>
      </c>
      <c r="P51" s="1952">
        <f>VLOOKUP(M51,$AU$49:$AY$52,4,FALSE)</f>
        <v>5</v>
      </c>
      <c r="Q51" s="1953">
        <f>VLOOKUP(M51,$AU$49:$AY$52,5,FALSE)</f>
        <v>-3</v>
      </c>
      <c r="Z51" s="1813" t="s">
        <v>67</v>
      </c>
      <c r="AA51" s="1814">
        <f t="shared" si="84"/>
        <v>3</v>
      </c>
      <c r="AB51" s="1814">
        <f t="shared" si="85"/>
        <v>2</v>
      </c>
      <c r="AC51" s="1814">
        <f t="shared" si="86"/>
        <v>0</v>
      </c>
      <c r="AD51" s="1813" t="s">
        <v>69</v>
      </c>
      <c r="AE51" s="1814">
        <f t="shared" si="87"/>
        <v>0</v>
      </c>
      <c r="AF51" s="1810">
        <f t="shared" si="88"/>
        <v>0</v>
      </c>
      <c r="AG51" s="1810">
        <f t="shared" si="89"/>
        <v>2</v>
      </c>
      <c r="AI51" s="1809">
        <f>RANK($AJ51,$AJ$49:$AJ$52,1)+COUNTIF($AJ$49:$AJ51,$AJ51)-1</f>
        <v>3</v>
      </c>
      <c r="AJ51" s="1809">
        <f>AK51+AL51+AM51</f>
        <v>3</v>
      </c>
      <c r="AK51" s="1809">
        <f t="shared" si="91"/>
        <v>0</v>
      </c>
      <c r="AL51" s="1809">
        <f t="shared" si="92"/>
        <v>0</v>
      </c>
      <c r="AM51" s="1809">
        <f t="shared" si="93"/>
        <v>3</v>
      </c>
      <c r="AN51" s="1813" t="s">
        <v>68</v>
      </c>
      <c r="AO51" s="1809">
        <f t="shared" si="94"/>
        <v>2</v>
      </c>
      <c r="AP51" s="1809">
        <f t="shared" si="95"/>
        <v>2</v>
      </c>
      <c r="AQ51" s="1809">
        <f t="shared" si="96"/>
        <v>5</v>
      </c>
      <c r="AR51" s="1809">
        <f t="shared" si="97"/>
        <v>-3</v>
      </c>
      <c r="AT51" s="1809">
        <v>3</v>
      </c>
      <c r="AU51" s="1809" t="str">
        <f t="shared" si="98"/>
        <v>Bosnien</v>
      </c>
      <c r="AV51" s="1809">
        <f t="shared" si="99"/>
        <v>2</v>
      </c>
      <c r="AW51" s="1809">
        <f t="shared" si="100"/>
        <v>2</v>
      </c>
      <c r="AX51" s="1809">
        <f t="shared" si="101"/>
        <v>5</v>
      </c>
      <c r="AY51" s="1809">
        <f t="shared" si="102"/>
        <v>-3</v>
      </c>
      <c r="AZ51" s="1871">
        <v>27</v>
      </c>
      <c r="BA51" s="1878">
        <v>41811.541666666664</v>
      </c>
      <c r="BB51" s="1873" t="s">
        <v>67</v>
      </c>
      <c r="BC51" s="1874" t="s">
        <v>6</v>
      </c>
      <c r="BD51" s="1875" t="s">
        <v>69</v>
      </c>
      <c r="BE51" s="1877">
        <f>IF(G51='Resultat &amp; tabell'!$G51,2,0)</f>
        <v>0</v>
      </c>
      <c r="BF51" s="1876" t="s">
        <v>6</v>
      </c>
      <c r="BG51" s="1877">
        <f>IF(I51='Resultat &amp; tabell'!$I51,2,0)</f>
        <v>2</v>
      </c>
      <c r="BH51" s="1877">
        <f>IF(J51='Resultat &amp; tabell'!$J51,1,0)</f>
        <v>1</v>
      </c>
      <c r="BI51" s="1861">
        <f t="shared" si="90"/>
        <v>3</v>
      </c>
      <c r="BK51" s="1879"/>
      <c r="BL51" s="1901"/>
      <c r="BM51" s="1901"/>
      <c r="BN51" s="1901"/>
      <c r="BO51" s="1901"/>
    </row>
    <row r="52" spans="2:67" ht="14.25" customHeight="1" x14ac:dyDescent="0.25">
      <c r="B52" s="1800">
        <v>28</v>
      </c>
      <c r="C52" s="1843">
        <v>41811.75</v>
      </c>
      <c r="D52" s="1839" t="s">
        <v>192</v>
      </c>
      <c r="E52" s="1840" t="s">
        <v>6</v>
      </c>
      <c r="F52" s="1841" t="s">
        <v>193</v>
      </c>
      <c r="G52" s="1993">
        <v>1</v>
      </c>
      <c r="H52" s="1854" t="s">
        <v>6</v>
      </c>
      <c r="I52" s="1990">
        <v>1</v>
      </c>
      <c r="J52" s="1990" t="s">
        <v>214</v>
      </c>
      <c r="K52" s="1930">
        <f>IF('Resultat &amp; tabell'!J52="",0,BI52)</f>
        <v>2</v>
      </c>
      <c r="L52" s="1920">
        <v>4</v>
      </c>
      <c r="M52" s="1940" t="str">
        <f>VLOOKUP(L52,$AT$49:$AY$52,2,FALSE)</f>
        <v>Iran</v>
      </c>
      <c r="N52" s="1937">
        <f>VLOOKUP(M52,$AU$49:$AY$52,2,FALSE)</f>
        <v>1</v>
      </c>
      <c r="O52" s="1937">
        <f>VLOOKUP(M52,$AU$49:$AY$52,3,FALSE)</f>
        <v>1</v>
      </c>
      <c r="P52" s="1937">
        <f>VLOOKUP(M52,$AU$49:$AY$52,4,FALSE)</f>
        <v>5</v>
      </c>
      <c r="Q52" s="1938">
        <f>VLOOKUP(M52,$AU$49:$AY$52,5,FALSE)</f>
        <v>-4</v>
      </c>
      <c r="Z52" s="1813" t="s">
        <v>70</v>
      </c>
      <c r="AA52" s="1814">
        <f t="shared" si="84"/>
        <v>1</v>
      </c>
      <c r="AB52" s="1814">
        <f t="shared" si="85"/>
        <v>1</v>
      </c>
      <c r="AC52" s="1814">
        <f t="shared" si="86"/>
        <v>1</v>
      </c>
      <c r="AD52" s="1813" t="s">
        <v>68</v>
      </c>
      <c r="AE52" s="1814">
        <f t="shared" si="87"/>
        <v>1</v>
      </c>
      <c r="AF52" s="1810">
        <f t="shared" si="88"/>
        <v>1</v>
      </c>
      <c r="AG52" s="1810">
        <f t="shared" si="89"/>
        <v>1</v>
      </c>
      <c r="AI52" s="1809">
        <f>RANK($AJ52,$AJ$49:$AJ$52,1)+COUNTIF($AJ$49:$AJ52,$AJ52)-1</f>
        <v>2</v>
      </c>
      <c r="AJ52" s="1809">
        <f>AK52+AL52+AM52</f>
        <v>2</v>
      </c>
      <c r="AK52" s="1809">
        <f t="shared" si="91"/>
        <v>0</v>
      </c>
      <c r="AL52" s="1809">
        <f t="shared" si="92"/>
        <v>0</v>
      </c>
      <c r="AM52" s="1809">
        <f t="shared" si="93"/>
        <v>2</v>
      </c>
      <c r="AN52" s="1813" t="s">
        <v>70</v>
      </c>
      <c r="AO52" s="1809">
        <f t="shared" si="94"/>
        <v>4</v>
      </c>
      <c r="AP52" s="1809">
        <f t="shared" si="95"/>
        <v>3</v>
      </c>
      <c r="AQ52" s="1809">
        <f t="shared" si="96"/>
        <v>3</v>
      </c>
      <c r="AR52" s="1809">
        <f t="shared" si="97"/>
        <v>0</v>
      </c>
      <c r="AT52" s="1809">
        <v>4</v>
      </c>
      <c r="AU52" s="1809" t="str">
        <f t="shared" si="98"/>
        <v>Iran</v>
      </c>
      <c r="AV52" s="1809">
        <f t="shared" si="99"/>
        <v>1</v>
      </c>
      <c r="AW52" s="1809">
        <f t="shared" si="100"/>
        <v>1</v>
      </c>
      <c r="AX52" s="1809">
        <f t="shared" si="101"/>
        <v>5</v>
      </c>
      <c r="AY52" s="1809">
        <f t="shared" si="102"/>
        <v>-4</v>
      </c>
      <c r="AZ52" s="1871">
        <v>28</v>
      </c>
      <c r="BA52" s="1878">
        <v>41811.75</v>
      </c>
      <c r="BB52" s="1873" t="s">
        <v>70</v>
      </c>
      <c r="BC52" s="1874" t="s">
        <v>6</v>
      </c>
      <c r="BD52" s="1875" t="s">
        <v>68</v>
      </c>
      <c r="BE52" s="1877">
        <f>IF(G52='Resultat &amp; tabell'!$G52,2,0)</f>
        <v>2</v>
      </c>
      <c r="BF52" s="1876" t="s">
        <v>6</v>
      </c>
      <c r="BG52" s="1877">
        <f>IF(I52='Resultat &amp; tabell'!$I52,2,0)</f>
        <v>0</v>
      </c>
      <c r="BH52" s="1877">
        <f>IF(J52='Resultat &amp; tabell'!$J52,1,0)</f>
        <v>0</v>
      </c>
      <c r="BI52" s="1861">
        <f t="shared" si="90"/>
        <v>2</v>
      </c>
      <c r="BK52" s="1879"/>
      <c r="BL52" s="1901"/>
      <c r="BM52" s="1901"/>
      <c r="BN52" s="1901"/>
      <c r="BO52" s="1901"/>
    </row>
    <row r="53" spans="2:67" ht="14.25" customHeight="1" x14ac:dyDescent="0.25">
      <c r="B53" s="1800">
        <v>43</v>
      </c>
      <c r="C53" s="1843">
        <v>41815.541666666664</v>
      </c>
      <c r="D53" s="1839" t="s">
        <v>192</v>
      </c>
      <c r="E53" s="1840" t="s">
        <v>6</v>
      </c>
      <c r="F53" s="1841" t="s">
        <v>190</v>
      </c>
      <c r="G53" s="1993">
        <v>0</v>
      </c>
      <c r="H53" s="1854" t="s">
        <v>6</v>
      </c>
      <c r="I53" s="1990">
        <v>2</v>
      </c>
      <c r="J53" s="1990">
        <v>2</v>
      </c>
      <c r="K53" s="1930">
        <f>IF('Resultat &amp; tabell'!J53="",0,BI53)</f>
        <v>0</v>
      </c>
      <c r="M53" s="1922"/>
      <c r="N53" s="1952"/>
      <c r="O53" s="1952"/>
      <c r="P53" s="1952"/>
      <c r="Q53" s="1952"/>
      <c r="Z53" s="1813" t="s">
        <v>70</v>
      </c>
      <c r="AA53" s="1814">
        <f t="shared" si="84"/>
        <v>0</v>
      </c>
      <c r="AB53" s="1814">
        <f t="shared" si="85"/>
        <v>0</v>
      </c>
      <c r="AC53" s="1814">
        <f t="shared" si="86"/>
        <v>2</v>
      </c>
      <c r="AD53" s="1813" t="s">
        <v>67</v>
      </c>
      <c r="AE53" s="1814">
        <f t="shared" si="87"/>
        <v>3</v>
      </c>
      <c r="AF53" s="1810">
        <f t="shared" si="88"/>
        <v>2</v>
      </c>
      <c r="AG53" s="1810">
        <f t="shared" si="89"/>
        <v>0</v>
      </c>
      <c r="AZ53" s="1871">
        <v>43</v>
      </c>
      <c r="BA53" s="1878">
        <v>41815.541666666664</v>
      </c>
      <c r="BB53" s="1873" t="s">
        <v>70</v>
      </c>
      <c r="BC53" s="1874" t="s">
        <v>6</v>
      </c>
      <c r="BD53" s="1875" t="s">
        <v>67</v>
      </c>
      <c r="BE53" s="1877">
        <f>IF(G53='Resultat &amp; tabell'!$G53,2,0)</f>
        <v>2</v>
      </c>
      <c r="BF53" s="1876" t="s">
        <v>6</v>
      </c>
      <c r="BG53" s="1877">
        <f>IF(I53='Resultat &amp; tabell'!$I53,2,0)</f>
        <v>0</v>
      </c>
      <c r="BH53" s="1877">
        <f>IF(J53='Resultat &amp; tabell'!$J53,1,0)</f>
        <v>0</v>
      </c>
      <c r="BI53" s="1861">
        <f t="shared" si="90"/>
        <v>2</v>
      </c>
      <c r="BL53" s="1901"/>
      <c r="BM53" s="1901"/>
      <c r="BN53" s="1901"/>
      <c r="BO53" s="1901"/>
    </row>
    <row r="54" spans="2:67" ht="14.25" customHeight="1" x14ac:dyDescent="0.25">
      <c r="B54" s="1800">
        <v>44</v>
      </c>
      <c r="C54" s="1843">
        <v>41815.541666666664</v>
      </c>
      <c r="D54" s="1839" t="s">
        <v>193</v>
      </c>
      <c r="E54" s="1840" t="s">
        <v>6</v>
      </c>
      <c r="F54" s="1841" t="s">
        <v>191</v>
      </c>
      <c r="G54" s="1993">
        <v>1</v>
      </c>
      <c r="H54" s="1854" t="s">
        <v>6</v>
      </c>
      <c r="I54" s="1990">
        <v>1</v>
      </c>
      <c r="J54" s="1990" t="s">
        <v>214</v>
      </c>
      <c r="K54" s="1930">
        <f>IF('Resultat &amp; tabell'!J54="",0,BI54)</f>
        <v>0</v>
      </c>
      <c r="M54" s="1796"/>
      <c r="N54" s="1796"/>
      <c r="O54" s="1952"/>
      <c r="P54" s="1796"/>
      <c r="Q54" s="1952"/>
      <c r="R54" s="1796"/>
      <c r="Z54" s="1813" t="s">
        <v>68</v>
      </c>
      <c r="AA54" s="1814">
        <f t="shared" si="84"/>
        <v>1</v>
      </c>
      <c r="AB54" s="1814">
        <f t="shared" si="85"/>
        <v>1</v>
      </c>
      <c r="AC54" s="1814">
        <f t="shared" si="86"/>
        <v>1</v>
      </c>
      <c r="AD54" s="1813" t="s">
        <v>69</v>
      </c>
      <c r="AE54" s="1814">
        <f t="shared" si="87"/>
        <v>1</v>
      </c>
      <c r="AF54" s="1810">
        <f t="shared" si="88"/>
        <v>1</v>
      </c>
      <c r="AG54" s="1810">
        <f t="shared" si="89"/>
        <v>1</v>
      </c>
      <c r="AZ54" s="1871">
        <v>44</v>
      </c>
      <c r="BA54" s="1878">
        <v>41815.541666666664</v>
      </c>
      <c r="BB54" s="1873" t="s">
        <v>68</v>
      </c>
      <c r="BC54" s="1874" t="s">
        <v>6</v>
      </c>
      <c r="BD54" s="1875" t="s">
        <v>69</v>
      </c>
      <c r="BE54" s="1877">
        <f>IF(G54='Resultat &amp; tabell'!$G54,2,0)</f>
        <v>0</v>
      </c>
      <c r="BF54" s="1876" t="s">
        <v>6</v>
      </c>
      <c r="BG54" s="1877">
        <f>IF(I54='Resultat &amp; tabell'!$I54,2,0)</f>
        <v>0</v>
      </c>
      <c r="BH54" s="1877">
        <f>IF(J54='Resultat &amp; tabell'!$J54,1,0)</f>
        <v>0</v>
      </c>
      <c r="BI54" s="1861">
        <f t="shared" si="90"/>
        <v>0</v>
      </c>
      <c r="BL54" s="1901"/>
      <c r="BM54" s="1901"/>
      <c r="BN54" s="1901"/>
      <c r="BO54" s="1901"/>
    </row>
    <row r="55" spans="2:67" ht="14.25" customHeight="1" x14ac:dyDescent="0.25">
      <c r="C55" s="1815"/>
      <c r="K55" s="1943"/>
      <c r="N55" s="1942"/>
      <c r="O55" s="1955"/>
      <c r="P55" s="1942"/>
      <c r="Q55" s="1942"/>
      <c r="BA55" s="1886"/>
      <c r="BI55" s="1862"/>
      <c r="BL55" s="1901"/>
      <c r="BM55" s="1905"/>
      <c r="BN55" s="1901"/>
      <c r="BO55" s="1901"/>
    </row>
    <row r="56" spans="2:67" s="1820" customFormat="1" ht="14.25" customHeight="1" x14ac:dyDescent="0.25">
      <c r="B56" s="1797" t="s">
        <v>71</v>
      </c>
      <c r="C56" s="1818"/>
      <c r="D56" s="1803"/>
      <c r="E56" s="1804"/>
      <c r="F56" s="1803"/>
      <c r="G56" s="1804"/>
      <c r="H56" s="1804"/>
      <c r="I56" s="1804"/>
      <c r="J56" s="1804"/>
      <c r="K56" s="1943"/>
      <c r="L56" s="1944"/>
      <c r="M56" s="1945"/>
      <c r="N56" s="1946"/>
      <c r="O56" s="1956"/>
      <c r="P56" s="1946"/>
      <c r="Q56" s="1946"/>
      <c r="R56" s="1945"/>
      <c r="S56" s="1946"/>
      <c r="T56" s="1804"/>
      <c r="U56" s="1804"/>
      <c r="V56" s="1804"/>
      <c r="W56" s="1825"/>
      <c r="Z56" s="1807"/>
      <c r="AA56" s="1814"/>
      <c r="AB56" s="1814"/>
      <c r="AC56" s="1814"/>
      <c r="AD56" s="1807"/>
      <c r="AE56" s="1821"/>
      <c r="AF56" s="1822"/>
      <c r="AG56" s="1822"/>
      <c r="AH56" s="1821"/>
      <c r="AI56" s="1821"/>
      <c r="AJ56" s="1821"/>
      <c r="AK56" s="1821"/>
      <c r="AL56" s="1821"/>
      <c r="AM56" s="1821"/>
      <c r="AN56" s="1821"/>
      <c r="AO56" s="1821"/>
      <c r="AP56" s="1821"/>
      <c r="AQ56" s="1821"/>
      <c r="AR56" s="1821"/>
      <c r="AS56" s="1821"/>
      <c r="AT56" s="1821"/>
      <c r="AU56" s="1821"/>
      <c r="AV56" s="1821"/>
      <c r="AW56" s="1821"/>
      <c r="AX56" s="1821"/>
      <c r="AY56" s="1821"/>
      <c r="AZ56" s="1864" t="s">
        <v>71</v>
      </c>
      <c r="BA56" s="1888"/>
      <c r="BB56" s="1865"/>
      <c r="BC56" s="1866"/>
      <c r="BD56" s="1865"/>
      <c r="BE56" s="1866"/>
      <c r="BF56" s="1866"/>
      <c r="BG56" s="1866"/>
      <c r="BH56" s="1866"/>
      <c r="BI56" s="1863"/>
      <c r="BJ56" s="1830"/>
      <c r="BK56" s="1832"/>
      <c r="BL56" s="1863"/>
      <c r="BM56" s="1906"/>
      <c r="BN56" s="1863"/>
      <c r="BO56" s="1863"/>
    </row>
    <row r="57" spans="2:67" s="1820" customFormat="1" ht="14.25" customHeight="1" x14ac:dyDescent="0.25">
      <c r="B57" s="1850" t="s">
        <v>2</v>
      </c>
      <c r="C57" s="185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852" t="s">
        <v>81</v>
      </c>
      <c r="K57" s="1947" t="s">
        <v>89</v>
      </c>
      <c r="L57" s="1944"/>
      <c r="M57" s="1926" t="s">
        <v>71</v>
      </c>
      <c r="N57" s="1927" t="s">
        <v>89</v>
      </c>
      <c r="O57" s="1927" t="s">
        <v>90</v>
      </c>
      <c r="P57" s="1927" t="s">
        <v>91</v>
      </c>
      <c r="Q57" s="1928" t="s">
        <v>101</v>
      </c>
      <c r="R57" s="1945"/>
      <c r="S57" s="1946"/>
      <c r="T57" s="1804"/>
      <c r="U57" s="1804"/>
      <c r="V57" s="1804"/>
      <c r="W57" s="1825"/>
      <c r="Z57" s="1811" t="s">
        <v>87</v>
      </c>
      <c r="AA57" s="1811" t="s">
        <v>89</v>
      </c>
      <c r="AB57" s="1811" t="s">
        <v>90</v>
      </c>
      <c r="AC57" s="1811" t="s">
        <v>91</v>
      </c>
      <c r="AD57" s="1811" t="s">
        <v>88</v>
      </c>
      <c r="AE57" s="1811" t="s">
        <v>89</v>
      </c>
      <c r="AF57" s="1811" t="s">
        <v>90</v>
      </c>
      <c r="AG57" s="1811" t="s">
        <v>91</v>
      </c>
      <c r="AH57" s="1821"/>
      <c r="AI57" s="1812" t="s">
        <v>99</v>
      </c>
      <c r="AJ57" s="1812" t="s">
        <v>98</v>
      </c>
      <c r="AK57" s="1812" t="s">
        <v>97</v>
      </c>
      <c r="AL57" s="1811" t="s">
        <v>96</v>
      </c>
      <c r="AM57" s="1811" t="s">
        <v>95</v>
      </c>
      <c r="AN57" s="1811" t="s">
        <v>92</v>
      </c>
      <c r="AO57" s="1811" t="s">
        <v>89</v>
      </c>
      <c r="AP57" s="1811" t="s">
        <v>90</v>
      </c>
      <c r="AQ57" s="1811" t="s">
        <v>91</v>
      </c>
      <c r="AR57" s="1812" t="s">
        <v>93</v>
      </c>
      <c r="AS57" s="1821"/>
      <c r="AT57" s="1811" t="s">
        <v>94</v>
      </c>
      <c r="AU57" s="1811" t="s">
        <v>92</v>
      </c>
      <c r="AV57" s="1811" t="s">
        <v>89</v>
      </c>
      <c r="AW57" s="1811" t="s">
        <v>90</v>
      </c>
      <c r="AX57" s="1811" t="s">
        <v>91</v>
      </c>
      <c r="AY57" s="1812" t="s">
        <v>93</v>
      </c>
      <c r="AZ57" s="1893" t="s">
        <v>2</v>
      </c>
      <c r="BA57" s="1891" t="s">
        <v>3</v>
      </c>
      <c r="BB57" s="1895" t="s">
        <v>2</v>
      </c>
      <c r="BC57" s="1892"/>
      <c r="BD57" s="1896"/>
      <c r="BE57" s="250" t="s">
        <v>4</v>
      </c>
      <c r="BF57" s="250"/>
      <c r="BG57" s="250"/>
      <c r="BH57" s="1892" t="s">
        <v>81</v>
      </c>
      <c r="BI57" s="1853" t="s">
        <v>89</v>
      </c>
      <c r="BJ57" s="1830"/>
      <c r="BK57" s="1867"/>
      <c r="BL57" s="1863"/>
      <c r="BM57" s="1863"/>
      <c r="BN57" s="1863"/>
      <c r="BO57" s="1863"/>
    </row>
    <row r="58" spans="2:67" ht="14.25" customHeight="1" x14ac:dyDescent="0.25">
      <c r="B58" s="1800">
        <v>13</v>
      </c>
      <c r="C58" s="1843">
        <v>41806.541666666664</v>
      </c>
      <c r="D58" s="1839" t="s">
        <v>194</v>
      </c>
      <c r="E58" s="1840" t="s">
        <v>6</v>
      </c>
      <c r="F58" s="1841" t="s">
        <v>197</v>
      </c>
      <c r="G58" s="1996">
        <v>3</v>
      </c>
      <c r="H58" s="1854" t="s">
        <v>6</v>
      </c>
      <c r="I58" s="1994">
        <v>2</v>
      </c>
      <c r="J58" s="1994">
        <v>1</v>
      </c>
      <c r="K58" s="1930">
        <f>IF('Resultat &amp; tabell'!J58="",0,BI58)</f>
        <v>1</v>
      </c>
      <c r="L58" s="1931">
        <v>1</v>
      </c>
      <c r="M58" s="1932" t="str">
        <f>VLOOKUP(L58,$AT$58:$AY$61,2,FALSE)</f>
        <v>Tyskland</v>
      </c>
      <c r="N58" s="1933">
        <f>VLOOKUP(M58,$AU$58:$AY$61,2,FALSE)</f>
        <v>9</v>
      </c>
      <c r="O58" s="1933">
        <f>VLOOKUP(M58,$AU$58:$AY$61,3,FALSE)</f>
        <v>7</v>
      </c>
      <c r="P58" s="1933">
        <f>VLOOKUP(M58,$AU$58:$AY$61,4,FALSE)</f>
        <v>2</v>
      </c>
      <c r="Q58" s="1934">
        <f>VLOOKUP(M58,$AU$58:$AY$61,5,FALSE)</f>
        <v>5</v>
      </c>
      <c r="Z58" s="1813" t="s">
        <v>72</v>
      </c>
      <c r="AA58" s="1814">
        <f t="shared" ref="AA58:AA63" si="103">IF(G58="",0,IF($G58&lt;$I58,0,IF($G58=$I58,1,3)))</f>
        <v>3</v>
      </c>
      <c r="AB58" s="1814">
        <f t="shared" ref="AB58:AB63" si="104">G58</f>
        <v>3</v>
      </c>
      <c r="AC58" s="1814">
        <f t="shared" ref="AC58:AC63" si="105">I58</f>
        <v>2</v>
      </c>
      <c r="AD58" s="1813" t="s">
        <v>73</v>
      </c>
      <c r="AE58" s="1814">
        <f t="shared" ref="AE58:AE63" si="106">IF(I58="",0,IF(I58&lt;G58,0,IF(G58=I58,1,3)))</f>
        <v>0</v>
      </c>
      <c r="AF58" s="1810">
        <f t="shared" ref="AF58:AF63" si="107">I58</f>
        <v>2</v>
      </c>
      <c r="AG58" s="1810">
        <f t="shared" ref="AG58:AG63" si="108">G58</f>
        <v>3</v>
      </c>
      <c r="AI58" s="1809">
        <f>RANK($AJ58,$AJ$58:$AJ$61,1)+COUNTIF($AJ$58:$AJ58,$AJ58)-1</f>
        <v>1</v>
      </c>
      <c r="AJ58" s="1809">
        <f>AK58+AL58+AM58</f>
        <v>1</v>
      </c>
      <c r="AK58" s="1809">
        <f>SUMPRODUCT(($AO$58:$AO$61=AO58)*($AR$58:$AR$61=AR58)*($AP$58:$AP$61&gt;AP58))</f>
        <v>0</v>
      </c>
      <c r="AL58" s="1809">
        <f>SUMPRODUCT(($AO$58:$AO$61=AO58)*($AR$58:$AR$61&gt;AR58))</f>
        <v>0</v>
      </c>
      <c r="AM58" s="1809">
        <f>RANK(AO58,$AO$58:$AO$61)</f>
        <v>1</v>
      </c>
      <c r="AN58" s="1813" t="s">
        <v>72</v>
      </c>
      <c r="AO58" s="1809">
        <f>SUMIF($Z$58:$Z$63,$AN58,$AA$58:$AA$63)+SUMIF($AD$58:$AD$63,$AN58,$AE$58:$AE$63)</f>
        <v>9</v>
      </c>
      <c r="AP58" s="1809">
        <f>SUMIF($Z$58:$Z$63,$AN58,$AB$58:$AB$63)+SUMIF($AD$58:$AD$63,$AN58,$AF$58:$AF$63)</f>
        <v>7</v>
      </c>
      <c r="AQ58" s="1809">
        <f>SUMIF($Z$58:$Z$63,$AN58,$AC$58:$AC$63)+SUMIF($AD$58:$AD$63,$AN58,$AG$58:$AG$63)</f>
        <v>2</v>
      </c>
      <c r="AR58" s="1809">
        <f>AP58-AQ58</f>
        <v>5</v>
      </c>
      <c r="AT58" s="1809">
        <v>1</v>
      </c>
      <c r="AU58" s="1809" t="str">
        <f>VLOOKUP($AT58,$AI$58:$AR$61,6,FALSE)</f>
        <v>Tyskland</v>
      </c>
      <c r="AV58" s="1809">
        <f>VLOOKUP($AU58,$AN$58:$AR$61,2,FALSE)</f>
        <v>9</v>
      </c>
      <c r="AW58" s="1809">
        <f>VLOOKUP($AU58,$AN$58:$AR$61,3,FALSE)</f>
        <v>7</v>
      </c>
      <c r="AX58" s="1809">
        <f>VLOOKUP($AU58,$AN$58:$AR$61,4,FALSE)</f>
        <v>2</v>
      </c>
      <c r="AY58" s="1809">
        <f>VLOOKUP($AU58,$AN$58:$AR$61,5,FALSE)</f>
        <v>5</v>
      </c>
      <c r="AZ58" s="1871">
        <v>13</v>
      </c>
      <c r="BA58" s="1878">
        <v>41806.541666666664</v>
      </c>
      <c r="BB58" s="1873" t="s">
        <v>72</v>
      </c>
      <c r="BC58" s="1874" t="s">
        <v>6</v>
      </c>
      <c r="BD58" s="1875" t="s">
        <v>73</v>
      </c>
      <c r="BE58" s="1877">
        <f>IF(G58='Resultat &amp; tabell'!$G58,2,0)</f>
        <v>0</v>
      </c>
      <c r="BF58" s="1876" t="s">
        <v>6</v>
      </c>
      <c r="BG58" s="1877">
        <f>IF(I58='Resultat &amp; tabell'!$I58,2,0)</f>
        <v>0</v>
      </c>
      <c r="BH58" s="1877">
        <f>IF(J58='Resultat &amp; tabell'!$J58,1,0)</f>
        <v>1</v>
      </c>
      <c r="BI58" s="1861">
        <f t="shared" ref="BI58:BI63" si="109">SUM(BE58+BG58+BH58)</f>
        <v>1</v>
      </c>
      <c r="BJ58" s="1831"/>
      <c r="BK58" s="1864"/>
      <c r="BL58" s="1901"/>
      <c r="BM58" s="1901"/>
      <c r="BN58" s="1901"/>
      <c r="BO58" s="1901"/>
    </row>
    <row r="59" spans="2:67" ht="14.25" customHeight="1" x14ac:dyDescent="0.25">
      <c r="B59" s="1800">
        <v>14</v>
      </c>
      <c r="C59" s="1843">
        <v>41806.791666666664</v>
      </c>
      <c r="D59" s="1839" t="s">
        <v>195</v>
      </c>
      <c r="E59" s="1840" t="s">
        <v>6</v>
      </c>
      <c r="F59" s="1841" t="s">
        <v>196</v>
      </c>
      <c r="G59" s="1996">
        <v>2</v>
      </c>
      <c r="H59" s="1854" t="s">
        <v>6</v>
      </c>
      <c r="I59" s="1994">
        <v>2</v>
      </c>
      <c r="J59" s="1994" t="s">
        <v>214</v>
      </c>
      <c r="K59" s="1930">
        <f>IF('Resultat &amp; tabell'!J59="",0,BI59)</f>
        <v>2</v>
      </c>
      <c r="L59" s="1920">
        <v>2</v>
      </c>
      <c r="M59" s="1936" t="str">
        <f>VLOOKUP(L59,$AT$58:$AY$61,2,FALSE)</f>
        <v>Portugal</v>
      </c>
      <c r="N59" s="1937">
        <f>VLOOKUP(M59,$AU$58:$AY$61,2,FALSE)</f>
        <v>6</v>
      </c>
      <c r="O59" s="1937">
        <f>VLOOKUP(M59,$AU$58:$AY$61,3,FALSE)</f>
        <v>7</v>
      </c>
      <c r="P59" s="1937">
        <f>VLOOKUP(M59,$AU$58:$AY$61,4,FALSE)</f>
        <v>3</v>
      </c>
      <c r="Q59" s="1938">
        <f>VLOOKUP(M59,$AU$58:$AY$61,5,FALSE)</f>
        <v>4</v>
      </c>
      <c r="Z59" s="1813" t="s">
        <v>74</v>
      </c>
      <c r="AA59" s="1814">
        <f t="shared" si="103"/>
        <v>1</v>
      </c>
      <c r="AB59" s="1814">
        <f t="shared" si="104"/>
        <v>2</v>
      </c>
      <c r="AC59" s="1814">
        <f t="shared" si="105"/>
        <v>2</v>
      </c>
      <c r="AD59" s="1813" t="s">
        <v>75</v>
      </c>
      <c r="AE59" s="1814">
        <f t="shared" si="106"/>
        <v>1</v>
      </c>
      <c r="AF59" s="1810">
        <f t="shared" si="107"/>
        <v>2</v>
      </c>
      <c r="AG59" s="1810">
        <f t="shared" si="108"/>
        <v>2</v>
      </c>
      <c r="AI59" s="1809">
        <f>RANK($AJ59,$AJ$58:$AJ$61,1)+COUNTIF($AJ$58:$AJ59,$AJ59)-1</f>
        <v>4</v>
      </c>
      <c r="AJ59" s="1809">
        <f>AK59+AL59+AM59</f>
        <v>4</v>
      </c>
      <c r="AK59" s="1809">
        <f t="shared" ref="AK59:AK61" si="110">SUMPRODUCT(($AO$58:$AO$61=AO59)*($AR$58:$AR$61=AR59)*($AP$58:$AP$61&gt;AP59))</f>
        <v>0</v>
      </c>
      <c r="AL59" s="1809">
        <f t="shared" ref="AL59:AL61" si="111">SUMPRODUCT(($AO$58:$AO$61=AO59)*($AR$58:$AR$61&gt;AR59))</f>
        <v>1</v>
      </c>
      <c r="AM59" s="1809">
        <f t="shared" ref="AM59:AM61" si="112">RANK(AO59,$AO$58:$AO$61)</f>
        <v>3</v>
      </c>
      <c r="AN59" s="1813" t="s">
        <v>74</v>
      </c>
      <c r="AO59" s="1809">
        <f t="shared" ref="AO59:AO61" si="113">SUMIF($Z$58:$Z$63,$AN59,$AA$58:$AA$63)+SUMIF($AD$58:$AD$63,$AN59,$AE$58:$AE$63)</f>
        <v>1</v>
      </c>
      <c r="AP59" s="1809">
        <f t="shared" ref="AP59:AP61" si="114">SUMIF($Z$58:$Z$63,$AN59,$AB$58:$AB$63)+SUMIF($AD$58:$AD$63,$AN59,$AF$58:$AF$63)</f>
        <v>2</v>
      </c>
      <c r="AQ59" s="1809">
        <f t="shared" ref="AQ59:AQ61" si="115">SUMIF($Z$58:$Z$63,$AN59,$AC$58:$AC$63)+SUMIF($AD$58:$AD$63,$AN59,$AG$58:$AG$63)</f>
        <v>7</v>
      </c>
      <c r="AR59" s="1809">
        <f t="shared" ref="AR59:AR61" si="116">AP59-AQ59</f>
        <v>-5</v>
      </c>
      <c r="AT59" s="1809">
        <v>2</v>
      </c>
      <c r="AU59" s="1809" t="str">
        <f t="shared" ref="AU59:AU61" si="117">VLOOKUP($AT59,$AI$58:$AR$61,6,FALSE)</f>
        <v>Portugal</v>
      </c>
      <c r="AV59" s="1809">
        <f t="shared" ref="AV59:AV61" si="118">VLOOKUP($AU59,$AN$58:$AR$61,2,FALSE)</f>
        <v>6</v>
      </c>
      <c r="AW59" s="1809">
        <f t="shared" ref="AW59:AW61" si="119">VLOOKUP($AU59,$AN$58:$AR$61,3,FALSE)</f>
        <v>7</v>
      </c>
      <c r="AX59" s="1809">
        <f t="shared" ref="AX59:AX61" si="120">VLOOKUP($AU59,$AN$58:$AR$61,4,FALSE)</f>
        <v>3</v>
      </c>
      <c r="AY59" s="1809">
        <f t="shared" ref="AY59:AY61" si="121">VLOOKUP($AU59,$AN$58:$AR$61,5,FALSE)</f>
        <v>4</v>
      </c>
      <c r="AZ59" s="1871">
        <v>14</v>
      </c>
      <c r="BA59" s="1878">
        <v>41806.791666666664</v>
      </c>
      <c r="BB59" s="1873" t="s">
        <v>74</v>
      </c>
      <c r="BC59" s="1874" t="s">
        <v>6</v>
      </c>
      <c r="BD59" s="1875" t="s">
        <v>75</v>
      </c>
      <c r="BE59" s="1877">
        <f>IF(G59='Resultat &amp; tabell'!$G59,2,0)</f>
        <v>0</v>
      </c>
      <c r="BF59" s="1876" t="s">
        <v>6</v>
      </c>
      <c r="BG59" s="1877">
        <f>IF(I59='Resultat &amp; tabell'!$I59,2,0)</f>
        <v>2</v>
      </c>
      <c r="BH59" s="1877">
        <f>IF(J59='Resultat &amp; tabell'!$J59,1,0)</f>
        <v>0</v>
      </c>
      <c r="BI59" s="1861">
        <f t="shared" si="109"/>
        <v>2</v>
      </c>
      <c r="BK59" s="1864"/>
      <c r="BL59" s="1901"/>
      <c r="BM59" s="1901"/>
      <c r="BN59" s="1901"/>
      <c r="BO59" s="1901"/>
    </row>
    <row r="60" spans="2:67" ht="14.25" customHeight="1" x14ac:dyDescent="0.25">
      <c r="B60" s="1800">
        <v>29</v>
      </c>
      <c r="C60" s="1843">
        <v>41811.666666666664</v>
      </c>
      <c r="D60" s="1839" t="s">
        <v>194</v>
      </c>
      <c r="E60" s="1840" t="s">
        <v>6</v>
      </c>
      <c r="F60" s="1841" t="s">
        <v>195</v>
      </c>
      <c r="G60" s="1996">
        <v>2</v>
      </c>
      <c r="H60" s="1854" t="s">
        <v>6</v>
      </c>
      <c r="I60" s="1994">
        <v>0</v>
      </c>
      <c r="J60" s="1994">
        <v>1</v>
      </c>
      <c r="K60" s="1930">
        <f>IF('Resultat &amp; tabell'!J60="",0,BI60)</f>
        <v>2</v>
      </c>
      <c r="L60" s="1920">
        <v>3</v>
      </c>
      <c r="M60" s="1951" t="str">
        <f>VLOOKUP(L60,$AT$58:$AY$61,2,FALSE)</f>
        <v>USA</v>
      </c>
      <c r="N60" s="1952">
        <f>VLOOKUP(M60,$AU$58:$AY$61,2,FALSE)</f>
        <v>1</v>
      </c>
      <c r="O60" s="1952">
        <f>VLOOKUP(M60,$AU$58:$AY$61,3,FALSE)</f>
        <v>2</v>
      </c>
      <c r="P60" s="1952">
        <f>VLOOKUP(M60,$AU$58:$AY$61,4,FALSE)</f>
        <v>6</v>
      </c>
      <c r="Q60" s="1953">
        <f>VLOOKUP(M60,$AU$58:$AY$61,5,FALSE)</f>
        <v>-4</v>
      </c>
      <c r="Z60" s="1813" t="s">
        <v>72</v>
      </c>
      <c r="AA60" s="1814">
        <f t="shared" si="103"/>
        <v>3</v>
      </c>
      <c r="AB60" s="1814">
        <f t="shared" si="104"/>
        <v>2</v>
      </c>
      <c r="AC60" s="1814">
        <f t="shared" si="105"/>
        <v>0</v>
      </c>
      <c r="AD60" s="1813" t="s">
        <v>74</v>
      </c>
      <c r="AE60" s="1814">
        <f t="shared" si="106"/>
        <v>0</v>
      </c>
      <c r="AF60" s="1810">
        <f t="shared" si="107"/>
        <v>0</v>
      </c>
      <c r="AG60" s="1810">
        <f t="shared" si="108"/>
        <v>2</v>
      </c>
      <c r="AI60" s="1809">
        <f>RANK($AJ60,$AJ$58:$AJ$61,1)+COUNTIF($AJ$58:$AJ60,$AJ60)-1</f>
        <v>2</v>
      </c>
      <c r="AJ60" s="1809">
        <f>AK60+AL60+AM60</f>
        <v>2</v>
      </c>
      <c r="AK60" s="1809">
        <f t="shared" si="110"/>
        <v>0</v>
      </c>
      <c r="AL60" s="1809">
        <f t="shared" si="111"/>
        <v>0</v>
      </c>
      <c r="AM60" s="1809">
        <f t="shared" si="112"/>
        <v>2</v>
      </c>
      <c r="AN60" s="1813" t="s">
        <v>73</v>
      </c>
      <c r="AO60" s="1809">
        <f t="shared" si="113"/>
        <v>6</v>
      </c>
      <c r="AP60" s="1809">
        <f t="shared" si="114"/>
        <v>7</v>
      </c>
      <c r="AQ60" s="1809">
        <f t="shared" si="115"/>
        <v>3</v>
      </c>
      <c r="AR60" s="1809">
        <f t="shared" si="116"/>
        <v>4</v>
      </c>
      <c r="AT60" s="1809">
        <v>3</v>
      </c>
      <c r="AU60" s="1809" t="str">
        <f t="shared" si="117"/>
        <v>USA</v>
      </c>
      <c r="AV60" s="1809">
        <f t="shared" si="118"/>
        <v>1</v>
      </c>
      <c r="AW60" s="1809">
        <f t="shared" si="119"/>
        <v>2</v>
      </c>
      <c r="AX60" s="1809">
        <f t="shared" si="120"/>
        <v>6</v>
      </c>
      <c r="AY60" s="1809">
        <f t="shared" si="121"/>
        <v>-4</v>
      </c>
      <c r="AZ60" s="1871">
        <v>29</v>
      </c>
      <c r="BA60" s="1878">
        <v>41811.666666666664</v>
      </c>
      <c r="BB60" s="1873" t="s">
        <v>72</v>
      </c>
      <c r="BC60" s="1874" t="s">
        <v>6</v>
      </c>
      <c r="BD60" s="1875" t="s">
        <v>74</v>
      </c>
      <c r="BE60" s="1877">
        <f>IF(G60='Resultat &amp; tabell'!$G60,2,0)</f>
        <v>2</v>
      </c>
      <c r="BF60" s="1876" t="s">
        <v>6</v>
      </c>
      <c r="BG60" s="1877">
        <f>IF(I60='Resultat &amp; tabell'!$I60,2,0)</f>
        <v>0</v>
      </c>
      <c r="BH60" s="1877">
        <f>IF(J60='Resultat &amp; tabell'!$J60,1,0)</f>
        <v>0</v>
      </c>
      <c r="BI60" s="1861">
        <f t="shared" si="109"/>
        <v>2</v>
      </c>
      <c r="BK60" s="1879"/>
      <c r="BL60" s="1901"/>
      <c r="BM60" s="1901"/>
      <c r="BN60" s="1901"/>
      <c r="BO60" s="1901"/>
    </row>
    <row r="61" spans="2:67" ht="14.25" customHeight="1" x14ac:dyDescent="0.25">
      <c r="B61" s="1800">
        <v>30</v>
      </c>
      <c r="C61" s="1843">
        <v>41812.75</v>
      </c>
      <c r="D61" s="1839" t="s">
        <v>196</v>
      </c>
      <c r="E61" s="1840" t="s">
        <v>6</v>
      </c>
      <c r="F61" s="1841" t="s">
        <v>197</v>
      </c>
      <c r="G61" s="1996">
        <v>0</v>
      </c>
      <c r="H61" s="1854" t="s">
        <v>6</v>
      </c>
      <c r="I61" s="1994">
        <v>2</v>
      </c>
      <c r="J61" s="1994">
        <v>2</v>
      </c>
      <c r="K61" s="1930">
        <f>IF('Resultat &amp; tabell'!J61="",0,BI61)</f>
        <v>2</v>
      </c>
      <c r="L61" s="1920">
        <v>4</v>
      </c>
      <c r="M61" s="1940" t="str">
        <f>VLOOKUP(L61,$AT$58:$AY$61,2,FALSE)</f>
        <v>Ghana</v>
      </c>
      <c r="N61" s="1937">
        <f>VLOOKUP(M61,$AU$58:$AY$61,2,FALSE)</f>
        <v>1</v>
      </c>
      <c r="O61" s="1937">
        <f>VLOOKUP(M61,$AU$58:$AY$61,3,FALSE)</f>
        <v>2</v>
      </c>
      <c r="P61" s="1937">
        <f>VLOOKUP(M61,$AU$58:$AY$61,4,FALSE)</f>
        <v>7</v>
      </c>
      <c r="Q61" s="1938">
        <f>VLOOKUP(M61,$AU$58:$AY$61,5,FALSE)</f>
        <v>-5</v>
      </c>
      <c r="Z61" s="1813" t="s">
        <v>75</v>
      </c>
      <c r="AA61" s="1814">
        <f t="shared" si="103"/>
        <v>0</v>
      </c>
      <c r="AB61" s="1814">
        <f t="shared" si="104"/>
        <v>0</v>
      </c>
      <c r="AC61" s="1814">
        <f t="shared" si="105"/>
        <v>2</v>
      </c>
      <c r="AD61" s="1813" t="s">
        <v>73</v>
      </c>
      <c r="AE61" s="1814">
        <f t="shared" si="106"/>
        <v>3</v>
      </c>
      <c r="AF61" s="1810">
        <f t="shared" si="107"/>
        <v>2</v>
      </c>
      <c r="AG61" s="1810">
        <f t="shared" si="108"/>
        <v>0</v>
      </c>
      <c r="AI61" s="1809">
        <f>RANK($AJ61,$AJ$58:$AJ$61,1)+COUNTIF($AJ$58:$AJ61,$AJ61)-1</f>
        <v>3</v>
      </c>
      <c r="AJ61" s="1809">
        <f>AK61+AL61+AM61</f>
        <v>3</v>
      </c>
      <c r="AK61" s="1809">
        <f t="shared" si="110"/>
        <v>0</v>
      </c>
      <c r="AL61" s="1809">
        <f t="shared" si="111"/>
        <v>0</v>
      </c>
      <c r="AM61" s="1809">
        <f t="shared" si="112"/>
        <v>3</v>
      </c>
      <c r="AN61" s="1813" t="s">
        <v>75</v>
      </c>
      <c r="AO61" s="1809">
        <f t="shared" si="113"/>
        <v>1</v>
      </c>
      <c r="AP61" s="1809">
        <f t="shared" si="114"/>
        <v>2</v>
      </c>
      <c r="AQ61" s="1809">
        <f t="shared" si="115"/>
        <v>6</v>
      </c>
      <c r="AR61" s="1809">
        <f t="shared" si="116"/>
        <v>-4</v>
      </c>
      <c r="AT61" s="1809">
        <v>4</v>
      </c>
      <c r="AU61" s="1809" t="str">
        <f t="shared" si="117"/>
        <v>Ghana</v>
      </c>
      <c r="AV61" s="1809">
        <f t="shared" si="118"/>
        <v>1</v>
      </c>
      <c r="AW61" s="1809">
        <f t="shared" si="119"/>
        <v>2</v>
      </c>
      <c r="AX61" s="1809">
        <f t="shared" si="120"/>
        <v>7</v>
      </c>
      <c r="AY61" s="1809">
        <f t="shared" si="121"/>
        <v>-5</v>
      </c>
      <c r="AZ61" s="1871">
        <v>30</v>
      </c>
      <c r="BA61" s="1878">
        <v>41812.75</v>
      </c>
      <c r="BB61" s="1873" t="s">
        <v>75</v>
      </c>
      <c r="BC61" s="1874" t="s">
        <v>6</v>
      </c>
      <c r="BD61" s="1875" t="s">
        <v>73</v>
      </c>
      <c r="BE61" s="1877">
        <f>IF(G61='Resultat &amp; tabell'!$G61,2,0)</f>
        <v>0</v>
      </c>
      <c r="BF61" s="1876" t="s">
        <v>6</v>
      </c>
      <c r="BG61" s="1877">
        <f>IF(I61='Resultat &amp; tabell'!$I61,2,0)</f>
        <v>2</v>
      </c>
      <c r="BH61" s="1877">
        <f>IF(J61='Resultat &amp; tabell'!$J61,1,0)</f>
        <v>0</v>
      </c>
      <c r="BI61" s="1861">
        <f t="shared" si="109"/>
        <v>2</v>
      </c>
      <c r="BK61" s="1879"/>
      <c r="BL61" s="1901"/>
      <c r="BM61" s="1901"/>
      <c r="BN61" s="1901"/>
      <c r="BO61" s="1901"/>
    </row>
    <row r="62" spans="2:67" ht="14.25" customHeight="1" x14ac:dyDescent="0.25">
      <c r="B62" s="1800">
        <v>45</v>
      </c>
      <c r="C62" s="1843">
        <v>41816.541666666664</v>
      </c>
      <c r="D62" s="1839" t="s">
        <v>196</v>
      </c>
      <c r="E62" s="1840" t="s">
        <v>6</v>
      </c>
      <c r="F62" s="1841" t="s">
        <v>194</v>
      </c>
      <c r="G62" s="1996">
        <v>0</v>
      </c>
      <c r="H62" s="1854" t="s">
        <v>6</v>
      </c>
      <c r="I62" s="1994">
        <v>2</v>
      </c>
      <c r="J62" s="1994">
        <v>2</v>
      </c>
      <c r="K62" s="1930">
        <f>IF('Resultat &amp; tabell'!J62="",0,BI62)</f>
        <v>0</v>
      </c>
      <c r="M62" s="1796"/>
      <c r="N62" s="1796"/>
      <c r="O62" s="1955"/>
      <c r="P62" s="1796"/>
      <c r="Q62" s="1942"/>
      <c r="R62" s="1796"/>
      <c r="Z62" s="1813" t="s">
        <v>75</v>
      </c>
      <c r="AA62" s="1814">
        <f t="shared" si="103"/>
        <v>0</v>
      </c>
      <c r="AB62" s="1814">
        <f t="shared" si="104"/>
        <v>0</v>
      </c>
      <c r="AC62" s="1814">
        <f t="shared" si="105"/>
        <v>2</v>
      </c>
      <c r="AD62" s="1813" t="s">
        <v>72</v>
      </c>
      <c r="AE62" s="1814">
        <f t="shared" si="106"/>
        <v>3</v>
      </c>
      <c r="AF62" s="1810">
        <f t="shared" si="107"/>
        <v>2</v>
      </c>
      <c r="AG62" s="1810">
        <f t="shared" si="108"/>
        <v>0</v>
      </c>
      <c r="AZ62" s="1871">
        <v>45</v>
      </c>
      <c r="BA62" s="1878">
        <v>41816.541666666664</v>
      </c>
      <c r="BB62" s="1873" t="s">
        <v>75</v>
      </c>
      <c r="BC62" s="1874" t="s">
        <v>6</v>
      </c>
      <c r="BD62" s="1875" t="s">
        <v>72</v>
      </c>
      <c r="BE62" s="1877">
        <f>IF(G62='Resultat &amp; tabell'!$G62,2,0)</f>
        <v>2</v>
      </c>
      <c r="BF62" s="1876" t="s">
        <v>6</v>
      </c>
      <c r="BG62" s="1877">
        <f>IF(I62='Resultat &amp; tabell'!$I62,2,0)</f>
        <v>0</v>
      </c>
      <c r="BH62" s="1877">
        <f>IF(J62='Resultat &amp; tabell'!$J62,1,0)</f>
        <v>0</v>
      </c>
      <c r="BI62" s="1861">
        <f t="shared" si="109"/>
        <v>2</v>
      </c>
      <c r="BL62" s="1901"/>
      <c r="BM62" s="1905"/>
      <c r="BN62" s="1901"/>
      <c r="BO62" s="1901"/>
    </row>
    <row r="63" spans="2:67" ht="14.25" customHeight="1" x14ac:dyDescent="0.25">
      <c r="B63" s="1800">
        <v>46</v>
      </c>
      <c r="C63" s="1843">
        <v>41816.541666666664</v>
      </c>
      <c r="D63" s="1839" t="s">
        <v>197</v>
      </c>
      <c r="E63" s="1840" t="s">
        <v>6</v>
      </c>
      <c r="F63" s="1841" t="s">
        <v>195</v>
      </c>
      <c r="G63" s="1996">
        <v>3</v>
      </c>
      <c r="H63" s="1854" t="s">
        <v>6</v>
      </c>
      <c r="I63" s="1994">
        <v>0</v>
      </c>
      <c r="J63" s="1994">
        <v>1</v>
      </c>
      <c r="K63" s="1930">
        <f>IF('Resultat &amp; tabell'!J63="",0,BI63)</f>
        <v>0</v>
      </c>
      <c r="N63" s="1942"/>
      <c r="O63" s="1955"/>
      <c r="P63" s="1942"/>
      <c r="Q63" s="1942"/>
      <c r="Z63" s="1813" t="s">
        <v>73</v>
      </c>
      <c r="AA63" s="1814">
        <f t="shared" si="103"/>
        <v>3</v>
      </c>
      <c r="AB63" s="1814">
        <f t="shared" si="104"/>
        <v>3</v>
      </c>
      <c r="AC63" s="1814">
        <f t="shared" si="105"/>
        <v>0</v>
      </c>
      <c r="AD63" s="1813" t="s">
        <v>74</v>
      </c>
      <c r="AE63" s="1814">
        <f t="shared" si="106"/>
        <v>0</v>
      </c>
      <c r="AF63" s="1810">
        <f t="shared" si="107"/>
        <v>0</v>
      </c>
      <c r="AG63" s="1810">
        <f t="shared" si="108"/>
        <v>3</v>
      </c>
      <c r="AZ63" s="1871">
        <v>46</v>
      </c>
      <c r="BA63" s="1878">
        <v>41816.541666666664</v>
      </c>
      <c r="BB63" s="1873" t="s">
        <v>73</v>
      </c>
      <c r="BC63" s="1874" t="s">
        <v>6</v>
      </c>
      <c r="BD63" s="1875" t="s">
        <v>74</v>
      </c>
      <c r="BE63" s="1877">
        <f>IF(G63='Resultat &amp; tabell'!$G63,2,0)</f>
        <v>0</v>
      </c>
      <c r="BF63" s="1876" t="s">
        <v>6</v>
      </c>
      <c r="BG63" s="1877">
        <f>IF(I63='Resultat &amp; tabell'!$I63,2,0)</f>
        <v>2</v>
      </c>
      <c r="BH63" s="1877">
        <f>IF(J63='Resultat &amp; tabell'!$J63,1,0)</f>
        <v>0</v>
      </c>
      <c r="BI63" s="1861">
        <f t="shared" si="109"/>
        <v>2</v>
      </c>
      <c r="BL63" s="1901"/>
      <c r="BM63" s="1905"/>
      <c r="BN63" s="1901"/>
      <c r="BO63" s="1901"/>
    </row>
    <row r="64" spans="2:67" ht="14.25" customHeight="1" x14ac:dyDescent="0.25">
      <c r="C64" s="1815"/>
      <c r="F64" s="1796"/>
      <c r="K64" s="1943"/>
      <c r="N64" s="1942"/>
      <c r="O64" s="1955"/>
      <c r="P64" s="1942"/>
      <c r="Q64" s="1942"/>
      <c r="BA64" s="1886"/>
      <c r="BI64" s="1862"/>
      <c r="BL64" s="1901"/>
      <c r="BM64" s="1905"/>
      <c r="BN64" s="1901"/>
      <c r="BO64" s="1901"/>
    </row>
    <row r="65" spans="2:67" s="1820" customFormat="1" ht="14.25" customHeight="1" x14ac:dyDescent="0.25">
      <c r="B65" s="1797" t="s">
        <v>76</v>
      </c>
      <c r="C65" s="1818"/>
      <c r="D65" s="1803"/>
      <c r="E65" s="1804"/>
      <c r="F65" s="1803"/>
      <c r="G65" s="1804"/>
      <c r="H65" s="1804"/>
      <c r="I65" s="1804"/>
      <c r="J65" s="1804"/>
      <c r="K65" s="1943"/>
      <c r="L65" s="1944"/>
      <c r="M65" s="1945"/>
      <c r="N65" s="1946"/>
      <c r="O65" s="1956"/>
      <c r="P65" s="1946"/>
      <c r="Q65" s="1946"/>
      <c r="R65" s="1945"/>
      <c r="S65" s="1946"/>
      <c r="T65" s="1804"/>
      <c r="U65" s="1804"/>
      <c r="V65" s="1804"/>
      <c r="W65" s="1825"/>
      <c r="Z65" s="1807"/>
      <c r="AA65" s="1814"/>
      <c r="AB65" s="1814"/>
      <c r="AC65" s="1814"/>
      <c r="AD65" s="1807"/>
      <c r="AE65" s="1821"/>
      <c r="AF65" s="1822"/>
      <c r="AG65" s="1822"/>
      <c r="AH65" s="1821"/>
      <c r="AI65" s="1821"/>
      <c r="AJ65" s="1821"/>
      <c r="AK65" s="1821"/>
      <c r="AL65" s="1821"/>
      <c r="AM65" s="1821"/>
      <c r="AN65" s="1821"/>
      <c r="AO65" s="1821"/>
      <c r="AP65" s="1821"/>
      <c r="AQ65" s="1821"/>
      <c r="AR65" s="1821"/>
      <c r="AS65" s="1821"/>
      <c r="AT65" s="1821"/>
      <c r="AU65" s="1821"/>
      <c r="AV65" s="1821"/>
      <c r="AW65" s="1821"/>
      <c r="AX65" s="1821"/>
      <c r="AY65" s="1821"/>
      <c r="AZ65" s="1864" t="s">
        <v>76</v>
      </c>
      <c r="BA65" s="1888"/>
      <c r="BB65" s="1865"/>
      <c r="BC65" s="1866"/>
      <c r="BD65" s="1865"/>
      <c r="BE65" s="1866"/>
      <c r="BF65" s="1866"/>
      <c r="BG65" s="1866"/>
      <c r="BH65" s="1866"/>
      <c r="BI65" s="1863"/>
      <c r="BJ65" s="1830"/>
      <c r="BK65" s="1832"/>
      <c r="BL65" s="1863"/>
      <c r="BM65" s="1906"/>
      <c r="BN65" s="1863"/>
      <c r="BO65" s="1863"/>
    </row>
    <row r="66" spans="2:67" s="1820" customFormat="1" ht="14.25" customHeight="1" x14ac:dyDescent="0.25">
      <c r="B66" s="1850" t="s">
        <v>2</v>
      </c>
      <c r="C66" s="185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852" t="s">
        <v>81</v>
      </c>
      <c r="K66" s="1947" t="s">
        <v>89</v>
      </c>
      <c r="L66" s="1944"/>
      <c r="M66" s="1926" t="s">
        <v>76</v>
      </c>
      <c r="N66" s="1927" t="s">
        <v>89</v>
      </c>
      <c r="O66" s="1927" t="s">
        <v>90</v>
      </c>
      <c r="P66" s="1927" t="s">
        <v>91</v>
      </c>
      <c r="Q66" s="1928" t="s">
        <v>101</v>
      </c>
      <c r="R66" s="1945"/>
      <c r="S66" s="1946"/>
      <c r="T66" s="1804"/>
      <c r="U66" s="1804"/>
      <c r="V66" s="1804"/>
      <c r="W66" s="1825"/>
      <c r="Z66" s="1811" t="s">
        <v>87</v>
      </c>
      <c r="AA66" s="1811" t="s">
        <v>89</v>
      </c>
      <c r="AB66" s="1811" t="s">
        <v>90</v>
      </c>
      <c r="AC66" s="1811" t="s">
        <v>91</v>
      </c>
      <c r="AD66" s="1811" t="s">
        <v>88</v>
      </c>
      <c r="AE66" s="1811" t="s">
        <v>89</v>
      </c>
      <c r="AF66" s="1811" t="s">
        <v>90</v>
      </c>
      <c r="AG66" s="1811" t="s">
        <v>91</v>
      </c>
      <c r="AH66" s="1821"/>
      <c r="AI66" s="1812" t="s">
        <v>99</v>
      </c>
      <c r="AJ66" s="1812" t="s">
        <v>98</v>
      </c>
      <c r="AK66" s="1812" t="s">
        <v>97</v>
      </c>
      <c r="AL66" s="1811" t="s">
        <v>96</v>
      </c>
      <c r="AM66" s="1811" t="s">
        <v>95</v>
      </c>
      <c r="AN66" s="1811" t="s">
        <v>92</v>
      </c>
      <c r="AO66" s="1811" t="s">
        <v>89</v>
      </c>
      <c r="AP66" s="1811" t="s">
        <v>90</v>
      </c>
      <c r="AQ66" s="1811" t="s">
        <v>91</v>
      </c>
      <c r="AR66" s="1812" t="s">
        <v>93</v>
      </c>
      <c r="AS66" s="1821"/>
      <c r="AT66" s="1811" t="s">
        <v>94</v>
      </c>
      <c r="AU66" s="1811" t="s">
        <v>92</v>
      </c>
      <c r="AV66" s="1811" t="s">
        <v>89</v>
      </c>
      <c r="AW66" s="1811" t="s">
        <v>90</v>
      </c>
      <c r="AX66" s="1811" t="s">
        <v>91</v>
      </c>
      <c r="AY66" s="1812" t="s">
        <v>93</v>
      </c>
      <c r="AZ66" s="1893" t="s">
        <v>2</v>
      </c>
      <c r="BA66" s="1891" t="s">
        <v>3</v>
      </c>
      <c r="BB66" s="1895" t="s">
        <v>2</v>
      </c>
      <c r="BC66" s="1892"/>
      <c r="BD66" s="1896"/>
      <c r="BE66" s="250" t="s">
        <v>4</v>
      </c>
      <c r="BF66" s="250"/>
      <c r="BG66" s="250"/>
      <c r="BH66" s="1892" t="s">
        <v>81</v>
      </c>
      <c r="BI66" s="1853" t="s">
        <v>89</v>
      </c>
      <c r="BJ66" s="1830"/>
      <c r="BK66" s="1867"/>
      <c r="BL66" s="1863"/>
      <c r="BM66" s="1863"/>
      <c r="BN66" s="1863"/>
      <c r="BO66" s="1863"/>
    </row>
    <row r="67" spans="2:67" ht="14.25" customHeight="1" x14ac:dyDescent="0.25">
      <c r="B67" s="1800">
        <v>15</v>
      </c>
      <c r="C67" s="1843">
        <v>41807.541666666664</v>
      </c>
      <c r="D67" s="1839" t="s">
        <v>179</v>
      </c>
      <c r="E67" s="1840" t="s">
        <v>6</v>
      </c>
      <c r="F67" s="1841" t="s">
        <v>180</v>
      </c>
      <c r="G67" s="1997">
        <v>3</v>
      </c>
      <c r="H67" s="1854" t="s">
        <v>6</v>
      </c>
      <c r="I67" s="1995">
        <v>0</v>
      </c>
      <c r="J67" s="1995">
        <v>1</v>
      </c>
      <c r="K67" s="1930">
        <f>IF('Resultat &amp; tabell'!J67="",0,BI67)</f>
        <v>1</v>
      </c>
      <c r="L67" s="1931">
        <v>1</v>
      </c>
      <c r="M67" s="1932" t="str">
        <f>VLOOKUP(L67,$AT$67:$AY$70,2,FALSE)</f>
        <v>Belgien</v>
      </c>
      <c r="N67" s="1933">
        <f>VLOOKUP(M67,$AU$67:$AY$70,2,FALSE)</f>
        <v>9</v>
      </c>
      <c r="O67" s="1933">
        <f>VLOOKUP(M67,$AU$67:$AY$70,3,FALSE)</f>
        <v>8</v>
      </c>
      <c r="P67" s="1933">
        <f>VLOOKUP(M67,$AU$67:$AY$70,4,FALSE)</f>
        <v>0</v>
      </c>
      <c r="Q67" s="1934">
        <f>VLOOKUP(M67,$AU$67:$AY$70,5,FALSE)</f>
        <v>8</v>
      </c>
      <c r="Z67" s="1813" t="s">
        <v>77</v>
      </c>
      <c r="AA67" s="1814">
        <f t="shared" ref="AA67:AA72" si="122">IF(G67="",0,IF($G67&lt;$I67,0,IF($G67=$I67,1,3)))</f>
        <v>3</v>
      </c>
      <c r="AB67" s="1814">
        <f t="shared" ref="AB67:AB72" si="123">G67</f>
        <v>3</v>
      </c>
      <c r="AC67" s="1814">
        <f t="shared" ref="AC67:AC72" si="124">I67</f>
        <v>0</v>
      </c>
      <c r="AD67" s="1813" t="s">
        <v>78</v>
      </c>
      <c r="AE67" s="1814">
        <f t="shared" ref="AE67:AE72" si="125">IF(I67="",0,IF(I67&lt;G67,0,IF(G67=I67,1,3)))</f>
        <v>0</v>
      </c>
      <c r="AF67" s="1810">
        <f t="shared" ref="AF67:AF72" si="126">I67</f>
        <v>0</v>
      </c>
      <c r="AG67" s="1810">
        <f t="shared" ref="AG67:AG72" si="127">G67</f>
        <v>3</v>
      </c>
      <c r="AI67" s="1809">
        <f>RANK($AJ67,$AJ$67:$AJ$71,1)+COUNTIF($AJ$67:$AJ67,$AJ67)-1</f>
        <v>1</v>
      </c>
      <c r="AJ67" s="1809">
        <f>AK67+AL67+AM67</f>
        <v>1</v>
      </c>
      <c r="AK67" s="1809">
        <f>SUMPRODUCT(($AO$67:$AO$70=AO67)*($AR$67:$AR$70=AR67)*($AP$67:$AP$70&gt;AP67))</f>
        <v>0</v>
      </c>
      <c r="AL67" s="1809">
        <f>SUMPRODUCT(($AO$67:$AO$70=AO67)*($AR$67:$AR$70&gt;AR67))</f>
        <v>0</v>
      </c>
      <c r="AM67" s="1809">
        <f>RANK(AO67,$AO$67:$AO$70)</f>
        <v>1</v>
      </c>
      <c r="AN67" s="1813" t="s">
        <v>77</v>
      </c>
      <c r="AO67" s="1809">
        <f>SUMIF($Z$67:$Z$72,$AN67,$AA$67:$AA$72)+SUMIF($AD$67:$AD$72,$AN67,$AE$67:$AE$72)</f>
        <v>9</v>
      </c>
      <c r="AP67" s="1809">
        <f>SUMIF($Z$67:$Z$72,$AN67,$AB$67:$AB$72)+SUMIF($AD$67:$AD$72,$AN67,$AF$67:$AF$72)</f>
        <v>8</v>
      </c>
      <c r="AQ67" s="1809">
        <f>SUMIF($Z$67:$Z$72,$AN67,$AC$67:$AC$72)+SUMIF($AD$67:$AD$72,$AN67,$AG$67:$AG$72)</f>
        <v>0</v>
      </c>
      <c r="AR67" s="1809">
        <f>AP67-AQ67</f>
        <v>8</v>
      </c>
      <c r="AT67" s="1809">
        <v>1</v>
      </c>
      <c r="AU67" s="1809" t="str">
        <f>VLOOKUP($AT67,$AI$67:$AR$70,6,FALSE)</f>
        <v>Belgien</v>
      </c>
      <c r="AV67" s="1809">
        <f>VLOOKUP($AU67,$AN$67:$AR$70,2,FALSE)</f>
        <v>9</v>
      </c>
      <c r="AW67" s="1809">
        <f>VLOOKUP($AU67,$AN$67:$AR$70,3,FALSE)</f>
        <v>8</v>
      </c>
      <c r="AX67" s="1809">
        <f>VLOOKUP($AU67,$AN$67:$AR$70,4,FALSE)</f>
        <v>0</v>
      </c>
      <c r="AY67" s="1809">
        <f>VLOOKUP($AU67,$AN$67:$AR$70,5,FALSE)</f>
        <v>8</v>
      </c>
      <c r="AZ67" s="1871">
        <v>15</v>
      </c>
      <c r="BA67" s="1878">
        <v>41807.541666666664</v>
      </c>
      <c r="BB67" s="1873" t="s">
        <v>77</v>
      </c>
      <c r="BC67" s="1874" t="s">
        <v>6</v>
      </c>
      <c r="BD67" s="1875" t="s">
        <v>78</v>
      </c>
      <c r="BE67" s="1877">
        <f>IF(G67='Resultat &amp; tabell'!$G67,2,0)</f>
        <v>0</v>
      </c>
      <c r="BF67" s="1876" t="s">
        <v>6</v>
      </c>
      <c r="BG67" s="1877">
        <f>IF(I67='Resultat &amp; tabell'!$I67,2,0)</f>
        <v>0</v>
      </c>
      <c r="BH67" s="1877">
        <f>IF(J67='Resultat &amp; tabell'!$J67,1,0)</f>
        <v>1</v>
      </c>
      <c r="BI67" s="1861">
        <f t="shared" ref="BI67:BI72" si="128">SUM(BE67+BG67+BH67)</f>
        <v>1</v>
      </c>
      <c r="BJ67" s="1831"/>
      <c r="BK67" s="1864"/>
      <c r="BL67" s="1901"/>
      <c r="BM67" s="1901"/>
      <c r="BN67" s="1901"/>
      <c r="BO67" s="1901"/>
    </row>
    <row r="68" spans="2:67" ht="14.25" customHeight="1" x14ac:dyDescent="0.25">
      <c r="B68" s="1800">
        <v>16</v>
      </c>
      <c r="C68" s="1843">
        <v>41807.75</v>
      </c>
      <c r="D68" s="1839" t="s">
        <v>178</v>
      </c>
      <c r="E68" s="1840" t="s">
        <v>6</v>
      </c>
      <c r="F68" s="1841" t="s">
        <v>181</v>
      </c>
      <c r="G68" s="1997">
        <v>1</v>
      </c>
      <c r="H68" s="1854" t="s">
        <v>6</v>
      </c>
      <c r="I68" s="1995">
        <v>1</v>
      </c>
      <c r="J68" s="1995" t="s">
        <v>214</v>
      </c>
      <c r="K68" s="1930">
        <f>IF('Resultat &amp; tabell'!J68="",0,BI68)</f>
        <v>5</v>
      </c>
      <c r="L68" s="1920">
        <v>2</v>
      </c>
      <c r="M68" s="1936" t="str">
        <f>VLOOKUP(L68,$AT$67:$AY$70,2,FALSE)</f>
        <v>Ryssland</v>
      </c>
      <c r="N68" s="1937">
        <f>VLOOKUP(M68,$AU$67:$AY$70,2,FALSE)</f>
        <v>4</v>
      </c>
      <c r="O68" s="1937">
        <f>VLOOKUP(M68,$AU$67:$AY$70,3,FALSE)</f>
        <v>2</v>
      </c>
      <c r="P68" s="1937">
        <f>VLOOKUP(M68,$AU$67:$AY$70,4,FALSE)</f>
        <v>3</v>
      </c>
      <c r="Q68" s="1938">
        <f>VLOOKUP(M68,$AU$67:$AY$70,5,FALSE)</f>
        <v>-1</v>
      </c>
      <c r="Z68" s="1813" t="s">
        <v>79</v>
      </c>
      <c r="AA68" s="1814">
        <f t="shared" si="122"/>
        <v>1</v>
      </c>
      <c r="AB68" s="1814">
        <f t="shared" si="123"/>
        <v>1</v>
      </c>
      <c r="AC68" s="1814">
        <f t="shared" si="124"/>
        <v>1</v>
      </c>
      <c r="AD68" s="1813" t="s">
        <v>80</v>
      </c>
      <c r="AE68" s="1814">
        <f t="shared" si="125"/>
        <v>1</v>
      </c>
      <c r="AF68" s="1810">
        <f t="shared" si="126"/>
        <v>1</v>
      </c>
      <c r="AG68" s="1810">
        <f t="shared" si="127"/>
        <v>1</v>
      </c>
      <c r="AI68" s="1809">
        <f>RANK($AJ68,$AJ$67:$AJ$71,1)+COUNTIF($AJ$67:$AJ68,$AJ68)-1</f>
        <v>2</v>
      </c>
      <c r="AJ68" s="1809">
        <f>AK68+AL68+AM68</f>
        <v>2</v>
      </c>
      <c r="AK68" s="1809">
        <f t="shared" ref="AK68:AK70" si="129">SUMPRODUCT(($AO$67:$AO$70=AO68)*($AR$67:$AR$70=AR68)*($AP$67:$AP$70&gt;AP68))</f>
        <v>0</v>
      </c>
      <c r="AL68" s="1809">
        <f t="shared" ref="AL68:AL70" si="130">SUMPRODUCT(($AO$67:$AO$70=AO68)*($AR$67:$AR$70&gt;AR68))</f>
        <v>0</v>
      </c>
      <c r="AM68" s="1809">
        <f t="shared" ref="AM68:AM70" si="131">RANK(AO68,$AO$67:$AO$70)</f>
        <v>2</v>
      </c>
      <c r="AN68" s="1813" t="s">
        <v>79</v>
      </c>
      <c r="AO68" s="1809">
        <f t="shared" ref="AO68:AO70" si="132">SUMIF($Z$67:$Z$72,$AN68,$AA$67:$AA$72)+SUMIF($AD$67:$AD$72,$AN68,$AE$67:$AE$72)</f>
        <v>4</v>
      </c>
      <c r="AP68" s="1809">
        <f t="shared" ref="AP68:AP70" si="133">SUMIF($Z$67:$Z$72,$AN68,$AB$67:$AB$72)+SUMIF($AD$67:$AD$72,$AN68,$AF$67:$AF$72)</f>
        <v>2</v>
      </c>
      <c r="AQ68" s="1809">
        <f t="shared" ref="AQ68:AQ70" si="134">SUMIF($Z$67:$Z$72,$AN68,$AC$67:$AC$72)+SUMIF($AD$67:$AD$72,$AN68,$AG$67:$AG$72)</f>
        <v>3</v>
      </c>
      <c r="AR68" s="1809">
        <f t="shared" ref="AR68:AR70" si="135">AP68-AQ68</f>
        <v>-1</v>
      </c>
      <c r="AT68" s="1809">
        <v>2</v>
      </c>
      <c r="AU68" s="1809" t="str">
        <f t="shared" ref="AU68:AU70" si="136">VLOOKUP($AT68,$AI$67:$AR$70,6,FALSE)</f>
        <v>Ryssland</v>
      </c>
      <c r="AV68" s="1809">
        <f t="shared" ref="AV68:AV70" si="137">VLOOKUP($AU68,$AN$67:$AR$70,2,FALSE)</f>
        <v>4</v>
      </c>
      <c r="AW68" s="1809">
        <f t="shared" ref="AW68:AW70" si="138">VLOOKUP($AU68,$AN$67:$AR$70,3,FALSE)</f>
        <v>2</v>
      </c>
      <c r="AX68" s="1809">
        <f t="shared" ref="AX68:AX70" si="139">VLOOKUP($AU68,$AN$67:$AR$70,4,FALSE)</f>
        <v>3</v>
      </c>
      <c r="AY68" s="1809">
        <f t="shared" ref="AY68:AY70" si="140">VLOOKUP($AU68,$AN$67:$AR$70,5,FALSE)</f>
        <v>-1</v>
      </c>
      <c r="AZ68" s="1871">
        <v>16</v>
      </c>
      <c r="BA68" s="1878">
        <v>41807.75</v>
      </c>
      <c r="BB68" s="1873" t="s">
        <v>79</v>
      </c>
      <c r="BC68" s="1874" t="s">
        <v>6</v>
      </c>
      <c r="BD68" s="1875" t="s">
        <v>80</v>
      </c>
      <c r="BE68" s="1877">
        <f>IF(G68='Resultat &amp; tabell'!$G68,2,0)</f>
        <v>2</v>
      </c>
      <c r="BF68" s="1876" t="s">
        <v>6</v>
      </c>
      <c r="BG68" s="1877">
        <f>IF(I68='Resultat &amp; tabell'!$I68,2,0)</f>
        <v>2</v>
      </c>
      <c r="BH68" s="1877">
        <f>IF(J68='Resultat &amp; tabell'!$J68,1,0)</f>
        <v>1</v>
      </c>
      <c r="BI68" s="1861">
        <f t="shared" si="128"/>
        <v>5</v>
      </c>
      <c r="BK68" s="1864"/>
      <c r="BL68" s="1901"/>
      <c r="BM68" s="1901"/>
      <c r="BN68" s="1901"/>
      <c r="BO68" s="1901"/>
    </row>
    <row r="69" spans="2:67" ht="14.25" customHeight="1" x14ac:dyDescent="0.25">
      <c r="B69" s="1800">
        <v>31</v>
      </c>
      <c r="C69" s="1843">
        <v>41812.541666666664</v>
      </c>
      <c r="D69" s="1839" t="s">
        <v>179</v>
      </c>
      <c r="E69" s="1840" t="s">
        <v>6</v>
      </c>
      <c r="F69" s="1841" t="s">
        <v>178</v>
      </c>
      <c r="G69" s="1997">
        <v>2</v>
      </c>
      <c r="H69" s="1854" t="s">
        <v>6</v>
      </c>
      <c r="I69" s="1995">
        <v>0</v>
      </c>
      <c r="J69" s="1995">
        <v>1</v>
      </c>
      <c r="K69" s="1930">
        <f>IF('Resultat &amp; tabell'!J69="",0,BI69)</f>
        <v>3</v>
      </c>
      <c r="L69" s="1920">
        <v>3</v>
      </c>
      <c r="M69" s="1951" t="str">
        <f>VLOOKUP(L69,$AT$67:$AY$70,2,FALSE)</f>
        <v>Sydkorea</v>
      </c>
      <c r="N69" s="1952">
        <f>VLOOKUP(M69,$AU$67:$AY$70,2,FALSE)</f>
        <v>4</v>
      </c>
      <c r="O69" s="1952">
        <f>VLOOKUP(M69,$AU$67:$AY$70,3,FALSE)</f>
        <v>2</v>
      </c>
      <c r="P69" s="1952">
        <f>VLOOKUP(M69,$AU$67:$AY$70,4,FALSE)</f>
        <v>4</v>
      </c>
      <c r="Q69" s="1953">
        <f>VLOOKUP(M69,$AU$67:$AY$70,5,FALSE)</f>
        <v>-2</v>
      </c>
      <c r="Z69" s="1813" t="s">
        <v>77</v>
      </c>
      <c r="AA69" s="1814">
        <f t="shared" si="122"/>
        <v>3</v>
      </c>
      <c r="AB69" s="1814">
        <f t="shared" si="123"/>
        <v>2</v>
      </c>
      <c r="AC69" s="1814">
        <f t="shared" si="124"/>
        <v>0</v>
      </c>
      <c r="AD69" s="1813" t="s">
        <v>79</v>
      </c>
      <c r="AE69" s="1814">
        <f t="shared" si="125"/>
        <v>0</v>
      </c>
      <c r="AF69" s="1810">
        <f t="shared" si="126"/>
        <v>0</v>
      </c>
      <c r="AG69" s="1810">
        <f t="shared" si="127"/>
        <v>2</v>
      </c>
      <c r="AI69" s="1809">
        <f>RANK($AJ69,$AJ$67:$AJ$71,1)+COUNTIF($AJ$67:$AJ69,$AJ69)-1</f>
        <v>4</v>
      </c>
      <c r="AJ69" s="1809">
        <f>AK69+AL69+AM69</f>
        <v>4</v>
      </c>
      <c r="AK69" s="1809">
        <f t="shared" si="129"/>
        <v>0</v>
      </c>
      <c r="AL69" s="1809">
        <f t="shared" si="130"/>
        <v>0</v>
      </c>
      <c r="AM69" s="1809">
        <f t="shared" si="131"/>
        <v>4</v>
      </c>
      <c r="AN69" s="1813" t="s">
        <v>78</v>
      </c>
      <c r="AO69" s="1809">
        <f t="shared" si="132"/>
        <v>0</v>
      </c>
      <c r="AP69" s="1809">
        <f t="shared" si="133"/>
        <v>0</v>
      </c>
      <c r="AQ69" s="1809">
        <f t="shared" si="134"/>
        <v>5</v>
      </c>
      <c r="AR69" s="1809">
        <f t="shared" si="135"/>
        <v>-5</v>
      </c>
      <c r="AT69" s="1809">
        <v>3</v>
      </c>
      <c r="AU69" s="1809" t="str">
        <f t="shared" si="136"/>
        <v>Sydkorea</v>
      </c>
      <c r="AV69" s="1809">
        <f t="shared" si="137"/>
        <v>4</v>
      </c>
      <c r="AW69" s="1809">
        <f t="shared" si="138"/>
        <v>2</v>
      </c>
      <c r="AX69" s="1809">
        <f t="shared" si="139"/>
        <v>4</v>
      </c>
      <c r="AY69" s="1809">
        <f t="shared" si="140"/>
        <v>-2</v>
      </c>
      <c r="AZ69" s="1871">
        <v>31</v>
      </c>
      <c r="BA69" s="1878">
        <v>41812.541666666664</v>
      </c>
      <c r="BB69" s="1873" t="s">
        <v>77</v>
      </c>
      <c r="BC69" s="1874" t="s">
        <v>6</v>
      </c>
      <c r="BD69" s="1875" t="s">
        <v>79</v>
      </c>
      <c r="BE69" s="1877">
        <f>IF(G69='Resultat &amp; tabell'!$G69,2,0)</f>
        <v>0</v>
      </c>
      <c r="BF69" s="1876" t="s">
        <v>6</v>
      </c>
      <c r="BG69" s="1877">
        <f>IF(I69='Resultat &amp; tabell'!$I69,2,0)</f>
        <v>2</v>
      </c>
      <c r="BH69" s="1877">
        <f>IF(J69='Resultat &amp; tabell'!$J69,1,0)</f>
        <v>1</v>
      </c>
      <c r="BI69" s="1861">
        <f t="shared" si="128"/>
        <v>3</v>
      </c>
      <c r="BK69" s="1879"/>
      <c r="BL69" s="1901"/>
      <c r="BM69" s="1901"/>
      <c r="BN69" s="1901"/>
      <c r="BO69" s="1901"/>
    </row>
    <row r="70" spans="2:67" ht="14.25" customHeight="1" x14ac:dyDescent="0.25">
      <c r="B70" s="1800">
        <v>32</v>
      </c>
      <c r="C70" s="1843">
        <v>41812.666666666664</v>
      </c>
      <c r="D70" s="1839" t="s">
        <v>181</v>
      </c>
      <c r="E70" s="1840" t="s">
        <v>6</v>
      </c>
      <c r="F70" s="1841" t="s">
        <v>180</v>
      </c>
      <c r="G70" s="1997">
        <v>1</v>
      </c>
      <c r="H70" s="1854" t="s">
        <v>6</v>
      </c>
      <c r="I70" s="1995">
        <v>0</v>
      </c>
      <c r="J70" s="1995">
        <v>1</v>
      </c>
      <c r="K70" s="1930">
        <f>IF('Resultat &amp; tabell'!J70="",0,BI70)</f>
        <v>0</v>
      </c>
      <c r="L70" s="1920">
        <v>4</v>
      </c>
      <c r="M70" s="1940" t="str">
        <f>VLOOKUP(L70,$AT$67:$AY$70,2,FALSE)</f>
        <v>Algeriet</v>
      </c>
      <c r="N70" s="1937">
        <f>VLOOKUP(M70,$AU$67:$AY$70,2,FALSE)</f>
        <v>0</v>
      </c>
      <c r="O70" s="1937">
        <f>VLOOKUP(M70,$AU$67:$AY$70,3,FALSE)</f>
        <v>0</v>
      </c>
      <c r="P70" s="1937">
        <f>VLOOKUP(M70,$AU$67:$AY$70,4,FALSE)</f>
        <v>5</v>
      </c>
      <c r="Q70" s="1938">
        <f>VLOOKUP(M70,$AU$67:$AY$70,5,FALSE)</f>
        <v>-5</v>
      </c>
      <c r="Z70" s="1813" t="s">
        <v>80</v>
      </c>
      <c r="AA70" s="1814">
        <f t="shared" si="122"/>
        <v>3</v>
      </c>
      <c r="AB70" s="1814">
        <f t="shared" si="123"/>
        <v>1</v>
      </c>
      <c r="AC70" s="1814">
        <f t="shared" si="124"/>
        <v>0</v>
      </c>
      <c r="AD70" s="1813" t="s">
        <v>78</v>
      </c>
      <c r="AE70" s="1814">
        <f t="shared" si="125"/>
        <v>0</v>
      </c>
      <c r="AF70" s="1810">
        <f t="shared" si="126"/>
        <v>0</v>
      </c>
      <c r="AG70" s="1810">
        <f t="shared" si="127"/>
        <v>1</v>
      </c>
      <c r="AI70" s="1809">
        <f>RANK($AJ70,$AJ$67:$AJ$71,1)+COUNTIF($AJ$67:$AJ70,$AJ70)-1</f>
        <v>3</v>
      </c>
      <c r="AJ70" s="1809">
        <f>AK70+AL70+AM70</f>
        <v>3</v>
      </c>
      <c r="AK70" s="1809">
        <f t="shared" si="129"/>
        <v>0</v>
      </c>
      <c r="AL70" s="1809">
        <f t="shared" si="130"/>
        <v>1</v>
      </c>
      <c r="AM70" s="1809">
        <f t="shared" si="131"/>
        <v>2</v>
      </c>
      <c r="AN70" s="1813" t="s">
        <v>80</v>
      </c>
      <c r="AO70" s="1809">
        <f t="shared" si="132"/>
        <v>4</v>
      </c>
      <c r="AP70" s="1809">
        <f t="shared" si="133"/>
        <v>2</v>
      </c>
      <c r="AQ70" s="1809">
        <f t="shared" si="134"/>
        <v>4</v>
      </c>
      <c r="AR70" s="1809">
        <f t="shared" si="135"/>
        <v>-2</v>
      </c>
      <c r="AT70" s="1809">
        <v>4</v>
      </c>
      <c r="AU70" s="1809" t="str">
        <f t="shared" si="136"/>
        <v>Algeriet</v>
      </c>
      <c r="AV70" s="1809">
        <f t="shared" si="137"/>
        <v>0</v>
      </c>
      <c r="AW70" s="1809">
        <f t="shared" si="138"/>
        <v>0</v>
      </c>
      <c r="AX70" s="1809">
        <f t="shared" si="139"/>
        <v>5</v>
      </c>
      <c r="AY70" s="1809">
        <f t="shared" si="140"/>
        <v>-5</v>
      </c>
      <c r="AZ70" s="1871">
        <v>32</v>
      </c>
      <c r="BA70" s="1878">
        <v>41812.666666666664</v>
      </c>
      <c r="BB70" s="1873" t="s">
        <v>80</v>
      </c>
      <c r="BC70" s="1874" t="s">
        <v>6</v>
      </c>
      <c r="BD70" s="1875" t="s">
        <v>78</v>
      </c>
      <c r="BE70" s="1877">
        <f>IF(G70='Resultat &amp; tabell'!$G70,2,0)</f>
        <v>0</v>
      </c>
      <c r="BF70" s="1876" t="s">
        <v>6</v>
      </c>
      <c r="BG70" s="1877">
        <f>IF(I70='Resultat &amp; tabell'!$I70,2,0)</f>
        <v>0</v>
      </c>
      <c r="BH70" s="1877">
        <f>IF(J70='Resultat &amp; tabell'!$J70,1,0)</f>
        <v>0</v>
      </c>
      <c r="BI70" s="1861">
        <f t="shared" si="128"/>
        <v>0</v>
      </c>
      <c r="BK70" s="1879"/>
      <c r="BL70" s="1901"/>
      <c r="BM70" s="1901"/>
      <c r="BN70" s="1901"/>
      <c r="BO70" s="1901"/>
    </row>
    <row r="71" spans="2:67" ht="14.25" customHeight="1" x14ac:dyDescent="0.25">
      <c r="B71" s="1800">
        <v>47</v>
      </c>
      <c r="C71" s="1843">
        <v>41816.708333333336</v>
      </c>
      <c r="D71" s="1839" t="s">
        <v>181</v>
      </c>
      <c r="E71" s="1840" t="s">
        <v>6</v>
      </c>
      <c r="F71" s="1841" t="s">
        <v>179</v>
      </c>
      <c r="G71" s="1997">
        <v>0</v>
      </c>
      <c r="H71" s="1854" t="s">
        <v>6</v>
      </c>
      <c r="I71" s="1995">
        <v>3</v>
      </c>
      <c r="J71" s="1995">
        <v>2</v>
      </c>
      <c r="K71" s="1930">
        <f>IF('Resultat &amp; tabell'!J71="",0,BI71)</f>
        <v>0</v>
      </c>
      <c r="M71" s="1796"/>
      <c r="N71" s="1796"/>
      <c r="P71" s="1796"/>
      <c r="R71" s="1796"/>
      <c r="Z71" s="1813" t="s">
        <v>80</v>
      </c>
      <c r="AA71" s="1814">
        <f t="shared" si="122"/>
        <v>0</v>
      </c>
      <c r="AB71" s="1814">
        <f t="shared" si="123"/>
        <v>0</v>
      </c>
      <c r="AC71" s="1814">
        <f t="shared" si="124"/>
        <v>3</v>
      </c>
      <c r="AD71" s="1813" t="s">
        <v>77</v>
      </c>
      <c r="AE71" s="1814">
        <f t="shared" si="125"/>
        <v>3</v>
      </c>
      <c r="AF71" s="1810">
        <f t="shared" si="126"/>
        <v>3</v>
      </c>
      <c r="AG71" s="1810">
        <f t="shared" si="127"/>
        <v>0</v>
      </c>
      <c r="AZ71" s="1871">
        <v>47</v>
      </c>
      <c r="BA71" s="1878">
        <v>41816.708333333336</v>
      </c>
      <c r="BB71" s="1873" t="s">
        <v>80</v>
      </c>
      <c r="BC71" s="1874" t="s">
        <v>6</v>
      </c>
      <c r="BD71" s="1875" t="s">
        <v>77</v>
      </c>
      <c r="BE71" s="1877">
        <f>IF(G71='Resultat &amp; tabell'!$G71,2,0)</f>
        <v>2</v>
      </c>
      <c r="BF71" s="1876" t="s">
        <v>6</v>
      </c>
      <c r="BG71" s="1877">
        <f>IF(I71='Resultat &amp; tabell'!$I71,2,0)</f>
        <v>0</v>
      </c>
      <c r="BH71" s="1877">
        <f>IF(J71='Resultat &amp; tabell'!$J71,1,0)</f>
        <v>0</v>
      </c>
      <c r="BI71" s="1861">
        <f t="shared" si="128"/>
        <v>2</v>
      </c>
      <c r="BN71" s="1880"/>
      <c r="BO71" s="1880"/>
    </row>
    <row r="72" spans="2:67" ht="14.25" customHeight="1" x14ac:dyDescent="0.25">
      <c r="B72" s="1800">
        <v>48</v>
      </c>
      <c r="C72" s="1843">
        <v>41816.708333333336</v>
      </c>
      <c r="D72" s="1839" t="s">
        <v>180</v>
      </c>
      <c r="E72" s="1840" t="s">
        <v>6</v>
      </c>
      <c r="F72" s="1841" t="s">
        <v>178</v>
      </c>
      <c r="G72" s="1997">
        <v>0</v>
      </c>
      <c r="H72" s="1854" t="s">
        <v>6</v>
      </c>
      <c r="I72" s="1995">
        <v>1</v>
      </c>
      <c r="J72" s="1995">
        <v>2</v>
      </c>
      <c r="K72" s="1930">
        <f>IF('Resultat &amp; tabell'!J72="",0,BI72)</f>
        <v>0</v>
      </c>
      <c r="Z72" s="1813" t="s">
        <v>78</v>
      </c>
      <c r="AA72" s="1814">
        <f t="shared" si="122"/>
        <v>0</v>
      </c>
      <c r="AB72" s="1814">
        <f t="shared" si="123"/>
        <v>0</v>
      </c>
      <c r="AC72" s="1814">
        <f t="shared" si="124"/>
        <v>1</v>
      </c>
      <c r="AD72" s="1813" t="s">
        <v>79</v>
      </c>
      <c r="AE72" s="1814">
        <f t="shared" si="125"/>
        <v>3</v>
      </c>
      <c r="AF72" s="1810">
        <f t="shared" si="126"/>
        <v>1</v>
      </c>
      <c r="AG72" s="1810">
        <f t="shared" si="127"/>
        <v>0</v>
      </c>
      <c r="AZ72" s="1871">
        <v>48</v>
      </c>
      <c r="BA72" s="1878">
        <v>41816.708333333336</v>
      </c>
      <c r="BB72" s="1873" t="s">
        <v>78</v>
      </c>
      <c r="BC72" s="1874" t="s">
        <v>6</v>
      </c>
      <c r="BD72" s="1875" t="s">
        <v>79</v>
      </c>
      <c r="BE72" s="1877">
        <f>IF(G72='Resultat &amp; tabell'!$G72,2,0)</f>
        <v>2</v>
      </c>
      <c r="BF72" s="1876" t="s">
        <v>6</v>
      </c>
      <c r="BG72" s="1877">
        <f>IF(I72='Resultat &amp; tabell'!$I72,2,0)</f>
        <v>0</v>
      </c>
      <c r="BH72" s="1877">
        <f>IF(J72='Resultat &amp; tabell'!$J72,1,0)</f>
        <v>0</v>
      </c>
      <c r="BI72" s="1861">
        <f t="shared" si="128"/>
        <v>2</v>
      </c>
    </row>
    <row r="73" spans="2:67" ht="14.25" customHeight="1" x14ac:dyDescent="0.25">
      <c r="K73" s="1943"/>
      <c r="BI73" s="1862"/>
    </row>
    <row r="74" spans="2:67" ht="14.25" customHeight="1" x14ac:dyDescent="0.25">
      <c r="B74" s="1803" t="s">
        <v>1</v>
      </c>
      <c r="C74" s="1815"/>
      <c r="D74" s="1806"/>
      <c r="K74" s="1943"/>
      <c r="Z74" s="1810"/>
      <c r="AZ74" s="1865" t="s">
        <v>1</v>
      </c>
      <c r="BA74" s="1886"/>
      <c r="BB74" s="1829"/>
      <c r="BI74" s="1862"/>
      <c r="BK74" s="1910" t="s">
        <v>1</v>
      </c>
      <c r="BL74" s="1911"/>
      <c r="BM74" s="1912"/>
      <c r="BN74" s="1913"/>
      <c r="BO74" s="1913"/>
    </row>
    <row r="75" spans="2:67" ht="14.25" customHeight="1" x14ac:dyDescent="0.25">
      <c r="B75" s="1850" t="s">
        <v>2</v>
      </c>
      <c r="C75" s="185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852" t="s">
        <v>81</v>
      </c>
      <c r="K75" s="1947" t="s">
        <v>89</v>
      </c>
      <c r="M75" s="1959" t="s">
        <v>126</v>
      </c>
      <c r="N75" s="1960"/>
      <c r="O75" s="265" t="s">
        <v>157</v>
      </c>
      <c r="P75" s="266"/>
      <c r="Q75" s="266"/>
      <c r="R75" s="267"/>
      <c r="Z75" s="1822" t="s">
        <v>2</v>
      </c>
      <c r="AA75" s="1822"/>
      <c r="AB75" s="1822"/>
      <c r="AC75" s="1822"/>
      <c r="AD75" s="1822"/>
      <c r="AZ75" s="1893" t="s">
        <v>2</v>
      </c>
      <c r="BA75" s="189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892" t="s">
        <v>81</v>
      </c>
      <c r="BI75" s="1853" t="s">
        <v>89</v>
      </c>
      <c r="BK75" s="1832" t="s">
        <v>104</v>
      </c>
      <c r="BL75" s="1864" t="s">
        <v>103</v>
      </c>
      <c r="BM75" s="1864" t="s">
        <v>105</v>
      </c>
      <c r="BN75" s="1864" t="s">
        <v>106</v>
      </c>
      <c r="BO75" s="1864" t="s">
        <v>89</v>
      </c>
    </row>
    <row r="76" spans="2:67" ht="14.25" customHeight="1" x14ac:dyDescent="0.25">
      <c r="B76" s="1799">
        <v>49</v>
      </c>
      <c r="C76" s="1844">
        <v>41818</v>
      </c>
      <c r="D76" s="1839" t="str">
        <f>M4</f>
        <v>Brasilien</v>
      </c>
      <c r="E76" s="1848" t="s">
        <v>6</v>
      </c>
      <c r="F76" s="1841" t="str">
        <f>M14</f>
        <v>Holland</v>
      </c>
      <c r="G76" s="2002">
        <v>1</v>
      </c>
      <c r="H76" s="1856" t="s">
        <v>6</v>
      </c>
      <c r="I76" s="2000">
        <v>0</v>
      </c>
      <c r="J76" s="2000">
        <v>1</v>
      </c>
      <c r="K76" s="1930">
        <f t="shared" ref="K76:K83" si="141">BI76</f>
        <v>0</v>
      </c>
      <c r="M76" s="1998" t="s">
        <v>259</v>
      </c>
      <c r="N76" s="1960"/>
      <c r="O76" s="268">
        <f>BO92</f>
        <v>6</v>
      </c>
      <c r="P76" s="269"/>
      <c r="Q76" s="269"/>
      <c r="R76" s="270"/>
      <c r="Z76" s="1814" t="s">
        <v>8</v>
      </c>
      <c r="AD76" s="1813" t="s">
        <v>9</v>
      </c>
      <c r="AZ76" s="1881">
        <v>49</v>
      </c>
      <c r="BA76" s="1882">
        <v>41818</v>
      </c>
      <c r="BB76" s="1873" t="str">
        <f t="shared" ref="BB76:BB83" si="142">D76</f>
        <v>Brasilien</v>
      </c>
      <c r="BC76" s="1897" t="s">
        <v>6</v>
      </c>
      <c r="BD76" s="1873" t="str">
        <f t="shared" ref="BD76:BD83" si="143">F76</f>
        <v>Holland</v>
      </c>
      <c r="BE76" s="1877">
        <f>IF(G76='Resultat &amp; tabell'!$G76,2,0)</f>
        <v>0</v>
      </c>
      <c r="BF76" s="1898" t="s">
        <v>6</v>
      </c>
      <c r="BG76" s="1877">
        <f>IF(I76='Resultat &amp; tabell'!$I76,2,0)</f>
        <v>0</v>
      </c>
      <c r="BH76" s="1877">
        <f>IF(J76='Resultat &amp; tabell'!$J76,1,0)</f>
        <v>0</v>
      </c>
      <c r="BI76" s="1861">
        <f t="shared" ref="BI76:BI83" si="144">SUM(BE76+BG76+BH76)</f>
        <v>0</v>
      </c>
      <c r="BK76" s="1879" t="str">
        <f>BB76</f>
        <v>Brasilien</v>
      </c>
      <c r="BL76" s="1879" t="str">
        <f>'Resultat &amp; tabell'!D76</f>
        <v>Brasilien</v>
      </c>
      <c r="BM76" s="1907" t="str">
        <f>VLOOKUP(BK76,$BL$76:$BL$91,1,FALSE)</f>
        <v>Brasilien</v>
      </c>
      <c r="BN76" s="1909" t="str">
        <f>BM76</f>
        <v>Brasilien</v>
      </c>
      <c r="BO76" s="1829">
        <f t="shared" ref="BO76:BO91" si="145">IFERROR(IF(BM76=BN76,2,0),0)</f>
        <v>2</v>
      </c>
    </row>
    <row r="77" spans="2:67" ht="14.25" customHeight="1" x14ac:dyDescent="0.25">
      <c r="B77" s="1800">
        <v>50</v>
      </c>
      <c r="C77" s="1843">
        <v>41818.708333333336</v>
      </c>
      <c r="D77" s="1839" t="str">
        <f>M22</f>
        <v>Elfenbenskusten</v>
      </c>
      <c r="E77" s="1848" t="s">
        <v>6</v>
      </c>
      <c r="F77" s="1841" t="str">
        <f>M32</f>
        <v>Italien</v>
      </c>
      <c r="G77" s="2001">
        <v>2</v>
      </c>
      <c r="H77" s="1854" t="s">
        <v>6</v>
      </c>
      <c r="I77" s="1999">
        <v>2</v>
      </c>
      <c r="J77" s="1999" t="s">
        <v>214</v>
      </c>
      <c r="K77" s="1930">
        <f t="shared" si="141"/>
        <v>0</v>
      </c>
      <c r="M77" s="1998" t="s">
        <v>272</v>
      </c>
      <c r="N77" s="1960"/>
      <c r="O77" s="1961"/>
      <c r="P77" s="1920"/>
      <c r="Q77" s="1920"/>
      <c r="Z77" s="1814" t="s">
        <v>12</v>
      </c>
      <c r="AD77" s="1813" t="s">
        <v>13</v>
      </c>
      <c r="AZ77" s="1871">
        <v>50</v>
      </c>
      <c r="BA77" s="1878">
        <v>41818.708333333336</v>
      </c>
      <c r="BB77" s="1873" t="str">
        <f t="shared" si="142"/>
        <v>Elfenbenskusten</v>
      </c>
      <c r="BC77" s="1897" t="s">
        <v>6</v>
      </c>
      <c r="BD77" s="1873" t="str">
        <f t="shared" si="143"/>
        <v>Italien</v>
      </c>
      <c r="BE77" s="1877">
        <f>IF(G77='Resultat &amp; tabell'!$G77,2,0)</f>
        <v>0</v>
      </c>
      <c r="BF77" s="1876" t="s">
        <v>6</v>
      </c>
      <c r="BG77" s="1877">
        <f>IF(I77='Resultat &amp; tabell'!$I77,2,0)</f>
        <v>0</v>
      </c>
      <c r="BH77" s="1877">
        <f>IF(J77='Resultat &amp; tabell'!$J77,1,0)</f>
        <v>0</v>
      </c>
      <c r="BI77" s="1861">
        <f t="shared" si="144"/>
        <v>0</v>
      </c>
      <c r="BK77" s="1879" t="str">
        <f t="shared" ref="BK77:BK83" si="146">BB77</f>
        <v>Elfenbenskusten</v>
      </c>
      <c r="BL77" s="1879" t="str">
        <f>'Resultat &amp; tabell'!D77</f>
        <v>Vinnare grupp C</v>
      </c>
      <c r="BM77" s="1907" t="e">
        <f t="shared" ref="BM77:BM91" si="147">VLOOKUP(BK77,$BL$76:$BL$91,1,FALSE)</f>
        <v>#N/A</v>
      </c>
      <c r="BN77" s="1909" t="e">
        <f t="shared" ref="BN77:BN91" si="148">BM77</f>
        <v>#N/A</v>
      </c>
      <c r="BO77" s="1829">
        <f t="shared" si="145"/>
        <v>0</v>
      </c>
    </row>
    <row r="78" spans="2:67" ht="14.25" customHeight="1" x14ac:dyDescent="0.25">
      <c r="B78" s="1800">
        <v>51</v>
      </c>
      <c r="C78" s="1843">
        <v>41819.541666666664</v>
      </c>
      <c r="D78" s="1839" t="str">
        <f>M13</f>
        <v>Spanien</v>
      </c>
      <c r="E78" s="1848" t="s">
        <v>6</v>
      </c>
      <c r="F78" s="1841" t="str">
        <f>M5</f>
        <v>Kamerun</v>
      </c>
      <c r="G78" s="2001">
        <v>2</v>
      </c>
      <c r="H78" s="1854" t="s">
        <v>6</v>
      </c>
      <c r="I78" s="1999">
        <v>0</v>
      </c>
      <c r="J78" s="1999">
        <v>1</v>
      </c>
      <c r="K78" s="1930">
        <f t="shared" si="141"/>
        <v>0</v>
      </c>
      <c r="M78" s="1998" t="s">
        <v>267</v>
      </c>
      <c r="N78" s="1960"/>
      <c r="O78" s="1961"/>
      <c r="P78" s="1920"/>
      <c r="Q78" s="1920"/>
      <c r="Z78" s="1814" t="s">
        <v>14</v>
      </c>
      <c r="AD78" s="1813" t="s">
        <v>15</v>
      </c>
      <c r="AZ78" s="1871">
        <v>51</v>
      </c>
      <c r="BA78" s="1878">
        <v>41819.541666666664</v>
      </c>
      <c r="BB78" s="1873" t="str">
        <f t="shared" si="142"/>
        <v>Spanien</v>
      </c>
      <c r="BC78" s="1897" t="s">
        <v>6</v>
      </c>
      <c r="BD78" s="1873" t="str">
        <f t="shared" si="143"/>
        <v>Kamerun</v>
      </c>
      <c r="BE78" s="1877">
        <f>IF(G78='Resultat &amp; tabell'!$G78,2,0)</f>
        <v>0</v>
      </c>
      <c r="BF78" s="1876" t="s">
        <v>6</v>
      </c>
      <c r="BG78" s="1877">
        <f>IF(I78='Resultat &amp; tabell'!$I78,2,0)</f>
        <v>0</v>
      </c>
      <c r="BH78" s="1877">
        <f>IF(J78='Resultat &amp; tabell'!$J78,1,0)</f>
        <v>0</v>
      </c>
      <c r="BI78" s="1861">
        <f t="shared" si="144"/>
        <v>0</v>
      </c>
      <c r="BK78" s="1879" t="str">
        <f t="shared" si="146"/>
        <v>Spanien</v>
      </c>
      <c r="BL78" s="1879" t="str">
        <f>'Resultat &amp; tabell'!D78</f>
        <v>Holland</v>
      </c>
      <c r="BM78" s="1907" t="e">
        <f t="shared" si="147"/>
        <v>#N/A</v>
      </c>
      <c r="BN78" s="1909" t="e">
        <f t="shared" si="148"/>
        <v>#N/A</v>
      </c>
      <c r="BO78" s="1829">
        <f t="shared" si="145"/>
        <v>0</v>
      </c>
    </row>
    <row r="79" spans="2:67" ht="14.25" customHeight="1" x14ac:dyDescent="0.25">
      <c r="B79" s="1800">
        <v>52</v>
      </c>
      <c r="C79" s="1843">
        <v>41819.708333333336</v>
      </c>
      <c r="D79" s="1839" t="str">
        <f>M31</f>
        <v>Uruguay</v>
      </c>
      <c r="E79" s="1848" t="s">
        <v>6</v>
      </c>
      <c r="F79" s="1841" t="str">
        <f>M23</f>
        <v>Colombia</v>
      </c>
      <c r="G79" s="2001">
        <v>2</v>
      </c>
      <c r="H79" s="1854" t="s">
        <v>6</v>
      </c>
      <c r="I79" s="1999">
        <v>0</v>
      </c>
      <c r="J79" s="1999">
        <v>1</v>
      </c>
      <c r="K79" s="1930">
        <f t="shared" si="141"/>
        <v>0</v>
      </c>
      <c r="M79" s="1998" t="s">
        <v>260</v>
      </c>
      <c r="N79" s="1960"/>
      <c r="O79" s="1961"/>
      <c r="P79" s="1920"/>
      <c r="Q79" s="1920"/>
      <c r="Z79" s="1814" t="s">
        <v>16</v>
      </c>
      <c r="AD79" s="1813" t="s">
        <v>17</v>
      </c>
      <c r="AZ79" s="1871">
        <v>52</v>
      </c>
      <c r="BA79" s="1878">
        <v>41819.708333333336</v>
      </c>
      <c r="BB79" s="1873" t="str">
        <f t="shared" si="142"/>
        <v>Uruguay</v>
      </c>
      <c r="BC79" s="1897" t="s">
        <v>6</v>
      </c>
      <c r="BD79" s="1873" t="str">
        <f t="shared" si="143"/>
        <v>Colombia</v>
      </c>
      <c r="BE79" s="1877">
        <f>IF(G79='Resultat &amp; tabell'!$G79,2,0)</f>
        <v>0</v>
      </c>
      <c r="BF79" s="1876" t="s">
        <v>6</v>
      </c>
      <c r="BG79" s="1877">
        <f>IF(I79='Resultat &amp; tabell'!$I79,2,0)</f>
        <v>0</v>
      </c>
      <c r="BH79" s="1877">
        <f>IF(J79='Resultat &amp; tabell'!$J79,1,0)</f>
        <v>0</v>
      </c>
      <c r="BI79" s="1861">
        <f t="shared" si="144"/>
        <v>0</v>
      </c>
      <c r="BK79" s="1879" t="str">
        <f t="shared" si="146"/>
        <v>Uruguay</v>
      </c>
      <c r="BL79" s="1879" t="str">
        <f>'Resultat &amp; tabell'!D79</f>
        <v>Costa Rica</v>
      </c>
      <c r="BM79" s="1907" t="str">
        <f t="shared" si="147"/>
        <v>Uruguay</v>
      </c>
      <c r="BN79" s="1909" t="str">
        <f t="shared" si="148"/>
        <v>Uruguay</v>
      </c>
      <c r="BO79" s="1829">
        <f t="shared" si="145"/>
        <v>2</v>
      </c>
    </row>
    <row r="80" spans="2:67" ht="14.25" customHeight="1" x14ac:dyDescent="0.25">
      <c r="B80" s="1846">
        <v>53</v>
      </c>
      <c r="C80" s="1858">
        <v>41820.541666666664</v>
      </c>
      <c r="D80" s="1839" t="str">
        <f>M40</f>
        <v>Frankrike</v>
      </c>
      <c r="E80" s="1848" t="s">
        <v>6</v>
      </c>
      <c r="F80" s="1841" t="str">
        <f>M50</f>
        <v>Nigeria</v>
      </c>
      <c r="G80" s="2001">
        <v>1</v>
      </c>
      <c r="H80" s="1854" t="s">
        <v>6</v>
      </c>
      <c r="I80" s="1999">
        <v>0</v>
      </c>
      <c r="J80" s="1999">
        <v>1</v>
      </c>
      <c r="K80" s="1930">
        <f t="shared" si="141"/>
        <v>0</v>
      </c>
      <c r="M80" s="1998" t="s">
        <v>263</v>
      </c>
      <c r="N80" s="1960"/>
      <c r="O80" s="1961"/>
      <c r="P80" s="1920"/>
      <c r="Q80" s="1920"/>
      <c r="Z80" s="1814" t="s">
        <v>18</v>
      </c>
      <c r="AD80" s="1813" t="s">
        <v>19</v>
      </c>
      <c r="AZ80" s="1899">
        <v>53</v>
      </c>
      <c r="BA80" s="1900">
        <v>41820.541666666664</v>
      </c>
      <c r="BB80" s="1873" t="str">
        <f t="shared" si="142"/>
        <v>Frankrike</v>
      </c>
      <c r="BC80" s="1897" t="s">
        <v>6</v>
      </c>
      <c r="BD80" s="1873" t="str">
        <f t="shared" si="143"/>
        <v>Nigeria</v>
      </c>
      <c r="BE80" s="1877">
        <f>IF(G80='Resultat &amp; tabell'!$G80,2,0)</f>
        <v>0</v>
      </c>
      <c r="BF80" s="1876" t="s">
        <v>6</v>
      </c>
      <c r="BG80" s="1877">
        <f>IF(I80='Resultat &amp; tabell'!$I80,2,0)</f>
        <v>0</v>
      </c>
      <c r="BH80" s="1877">
        <f>IF(J80='Resultat &amp; tabell'!$J80,1,0)</f>
        <v>0</v>
      </c>
      <c r="BI80" s="1861">
        <f t="shared" si="144"/>
        <v>0</v>
      </c>
      <c r="BK80" s="1879" t="str">
        <f t="shared" si="146"/>
        <v>Frankrike</v>
      </c>
      <c r="BL80" s="1879" t="str">
        <f>'Resultat &amp; tabell'!D80</f>
        <v>Vinnare grupp E</v>
      </c>
      <c r="BM80" s="1907" t="e">
        <f t="shared" si="147"/>
        <v>#N/A</v>
      </c>
      <c r="BN80" s="1909" t="e">
        <f t="shared" si="148"/>
        <v>#N/A</v>
      </c>
      <c r="BO80" s="1829">
        <f t="shared" si="145"/>
        <v>0</v>
      </c>
    </row>
    <row r="81" spans="2:67" ht="14.25" customHeight="1" x14ac:dyDescent="0.25">
      <c r="B81" s="1800">
        <v>54</v>
      </c>
      <c r="C81" s="1843">
        <v>41820.708333333336</v>
      </c>
      <c r="D81" s="1839" t="str">
        <f>M58</f>
        <v>Tyskland</v>
      </c>
      <c r="E81" s="1848" t="s">
        <v>6</v>
      </c>
      <c r="F81" s="1841" t="str">
        <f>M68</f>
        <v>Ryssland</v>
      </c>
      <c r="G81" s="2001">
        <v>3</v>
      </c>
      <c r="H81" s="1854" t="s">
        <v>6</v>
      </c>
      <c r="I81" s="1999">
        <v>0</v>
      </c>
      <c r="J81" s="1999">
        <v>1</v>
      </c>
      <c r="K81" s="1930">
        <f t="shared" si="141"/>
        <v>0</v>
      </c>
      <c r="M81" s="1998" t="s">
        <v>268</v>
      </c>
      <c r="N81" s="1960"/>
      <c r="O81" s="1961"/>
      <c r="P81" s="1920"/>
      <c r="Q81" s="1920"/>
      <c r="Z81" s="1814" t="s">
        <v>20</v>
      </c>
      <c r="AD81" s="1813" t="s">
        <v>21</v>
      </c>
      <c r="AZ81" s="1871">
        <v>54</v>
      </c>
      <c r="BA81" s="1878">
        <v>41820.708333333336</v>
      </c>
      <c r="BB81" s="1873" t="str">
        <f t="shared" si="142"/>
        <v>Tyskland</v>
      </c>
      <c r="BC81" s="1897" t="s">
        <v>6</v>
      </c>
      <c r="BD81" s="1873" t="str">
        <f t="shared" si="143"/>
        <v>Ryssland</v>
      </c>
      <c r="BE81" s="1877">
        <f>IF(G81='Resultat &amp; tabell'!$G81,2,0)</f>
        <v>0</v>
      </c>
      <c r="BF81" s="1876" t="s">
        <v>6</v>
      </c>
      <c r="BG81" s="1877">
        <f>IF(I81='Resultat &amp; tabell'!$I81,2,0)</f>
        <v>0</v>
      </c>
      <c r="BH81" s="1877">
        <f>IF(J81='Resultat &amp; tabell'!$J81,1,0)</f>
        <v>0</v>
      </c>
      <c r="BI81" s="1861">
        <f t="shared" si="144"/>
        <v>0</v>
      </c>
      <c r="BK81" s="1879" t="str">
        <f t="shared" si="146"/>
        <v>Tyskland</v>
      </c>
      <c r="BL81" s="1879" t="str">
        <f>'Resultat &amp; tabell'!D81</f>
        <v>Vinnare grupp G</v>
      </c>
      <c r="BM81" s="1907" t="e">
        <f t="shared" si="147"/>
        <v>#N/A</v>
      </c>
      <c r="BN81" s="1909" t="e">
        <f t="shared" si="148"/>
        <v>#N/A</v>
      </c>
      <c r="BO81" s="1829">
        <f t="shared" si="145"/>
        <v>0</v>
      </c>
    </row>
    <row r="82" spans="2:67" ht="14.25" customHeight="1" x14ac:dyDescent="0.25">
      <c r="B82" s="1800">
        <v>55</v>
      </c>
      <c r="C82" s="1843">
        <v>41821</v>
      </c>
      <c r="D82" s="1839" t="str">
        <f>M49</f>
        <v>Argentina</v>
      </c>
      <c r="E82" s="1848" t="s">
        <v>6</v>
      </c>
      <c r="F82" s="1841" t="str">
        <f>M41</f>
        <v>Ecuador</v>
      </c>
      <c r="G82" s="2001">
        <v>3</v>
      </c>
      <c r="H82" s="1801" t="s">
        <v>6</v>
      </c>
      <c r="I82" s="1999">
        <v>0</v>
      </c>
      <c r="J82" s="1999">
        <v>1</v>
      </c>
      <c r="K82" s="1930">
        <f t="shared" si="141"/>
        <v>0</v>
      </c>
      <c r="M82" s="1998" t="s">
        <v>258</v>
      </c>
      <c r="N82" s="1960"/>
      <c r="O82" s="1961"/>
      <c r="P82" s="1920"/>
      <c r="Q82" s="1920"/>
      <c r="Z82" s="1814" t="s">
        <v>22</v>
      </c>
      <c r="AD82" s="1813" t="s">
        <v>23</v>
      </c>
      <c r="AZ82" s="1871">
        <v>55</v>
      </c>
      <c r="BA82" s="1878">
        <v>41821</v>
      </c>
      <c r="BB82" s="1873" t="str">
        <f t="shared" si="142"/>
        <v>Argentina</v>
      </c>
      <c r="BC82" s="1897" t="s">
        <v>6</v>
      </c>
      <c r="BD82" s="1873" t="str">
        <f t="shared" si="143"/>
        <v>Ecuador</v>
      </c>
      <c r="BE82" s="1877">
        <f>IF(G82='Resultat &amp; tabell'!$G82,2,0)</f>
        <v>0</v>
      </c>
      <c r="BF82" s="1901" t="s">
        <v>6</v>
      </c>
      <c r="BG82" s="1877">
        <f>IF(I82='Resultat &amp; tabell'!$I82,2,0)</f>
        <v>0</v>
      </c>
      <c r="BH82" s="1877">
        <f>IF(J82='Resultat &amp; tabell'!$J82,1,0)</f>
        <v>0</v>
      </c>
      <c r="BI82" s="1861">
        <f t="shared" si="144"/>
        <v>0</v>
      </c>
      <c r="BK82" s="1879" t="str">
        <f t="shared" si="146"/>
        <v>Argentina</v>
      </c>
      <c r="BL82" s="1879" t="str">
        <f>'Resultat &amp; tabell'!D82</f>
        <v>Vinnare grupp F</v>
      </c>
      <c r="BM82" s="1907" t="e">
        <f t="shared" si="147"/>
        <v>#N/A</v>
      </c>
      <c r="BN82" s="1909" t="e">
        <f t="shared" si="148"/>
        <v>#N/A</v>
      </c>
      <c r="BO82" s="1829">
        <f t="shared" si="145"/>
        <v>0</v>
      </c>
    </row>
    <row r="83" spans="2:67" ht="14.25" customHeight="1" x14ac:dyDescent="0.25">
      <c r="B83" s="1800">
        <v>56</v>
      </c>
      <c r="C83" s="1843">
        <v>41821</v>
      </c>
      <c r="D83" s="1839" t="str">
        <f>M67</f>
        <v>Belgien</v>
      </c>
      <c r="E83" s="1848" t="s">
        <v>6</v>
      </c>
      <c r="F83" s="1841" t="str">
        <f>M59</f>
        <v>Portugal</v>
      </c>
      <c r="G83" s="2001">
        <v>1</v>
      </c>
      <c r="H83" s="1854" t="s">
        <v>6</v>
      </c>
      <c r="I83" s="1999">
        <v>1</v>
      </c>
      <c r="J83" s="1999" t="s">
        <v>214</v>
      </c>
      <c r="K83" s="1930">
        <f t="shared" si="141"/>
        <v>0</v>
      </c>
      <c r="M83" s="1998" t="s">
        <v>264</v>
      </c>
      <c r="N83" s="1960"/>
      <c r="O83" s="1961"/>
      <c r="P83" s="1920"/>
      <c r="Q83" s="1920"/>
      <c r="Z83" s="1814" t="s">
        <v>25</v>
      </c>
      <c r="AD83" s="1813" t="s">
        <v>26</v>
      </c>
      <c r="AZ83" s="1871">
        <v>56</v>
      </c>
      <c r="BA83" s="1878">
        <v>41821</v>
      </c>
      <c r="BB83" s="1873" t="str">
        <f t="shared" si="142"/>
        <v>Belgien</v>
      </c>
      <c r="BC83" s="1897" t="s">
        <v>6</v>
      </c>
      <c r="BD83" s="1873" t="str">
        <f t="shared" si="143"/>
        <v>Portugal</v>
      </c>
      <c r="BE83" s="1877">
        <f>IF(G83='Resultat &amp; tabell'!$G83,2,0)</f>
        <v>0</v>
      </c>
      <c r="BF83" s="1876" t="s">
        <v>6</v>
      </c>
      <c r="BG83" s="1877">
        <f>IF(I83='Resultat &amp; tabell'!$I83,2,0)</f>
        <v>0</v>
      </c>
      <c r="BH83" s="1877">
        <f>IF(J83='Resultat &amp; tabell'!$J83,1,0)</f>
        <v>0</v>
      </c>
      <c r="BI83" s="1861">
        <f t="shared" si="144"/>
        <v>0</v>
      </c>
      <c r="BK83" s="1879" t="str">
        <f t="shared" si="146"/>
        <v>Belgien</v>
      </c>
      <c r="BL83" s="1879" t="str">
        <f>'Resultat &amp; tabell'!D83</f>
        <v>Vinnare grupp H</v>
      </c>
      <c r="BM83" s="1907" t="e">
        <f t="shared" si="147"/>
        <v>#N/A</v>
      </c>
      <c r="BN83" s="1909" t="e">
        <f t="shared" si="148"/>
        <v>#N/A</v>
      </c>
      <c r="BO83" s="1829">
        <f t="shared" si="145"/>
        <v>0</v>
      </c>
    </row>
    <row r="84" spans="2:67" ht="14.25" customHeight="1" x14ac:dyDescent="0.25">
      <c r="B84" s="1805"/>
      <c r="C84" s="1827"/>
      <c r="D84" s="1805"/>
      <c r="E84" s="1805"/>
      <c r="F84" s="1805"/>
      <c r="G84" s="1801"/>
      <c r="H84" s="1801"/>
      <c r="I84" s="1801"/>
      <c r="J84" s="1801"/>
      <c r="K84" s="1943"/>
      <c r="M84" s="1962"/>
      <c r="N84" s="1960"/>
      <c r="O84" s="1961"/>
      <c r="P84" s="1920"/>
      <c r="Q84" s="1920"/>
      <c r="Z84" s="1814"/>
      <c r="AZ84" s="1880"/>
      <c r="BA84" s="1902"/>
      <c r="BB84" s="1880"/>
      <c r="BC84" s="1880"/>
      <c r="BD84" s="1880"/>
      <c r="BE84" s="1901"/>
      <c r="BF84" s="1901"/>
      <c r="BG84" s="1901"/>
      <c r="BH84" s="1901"/>
      <c r="BI84" s="1862"/>
      <c r="BK84" s="1879" t="str">
        <f t="shared" ref="BK84:BK91" si="149">BD76</f>
        <v>Holland</v>
      </c>
      <c r="BL84" s="1879" t="str">
        <f>'Resultat &amp; tabell'!F76</f>
        <v>Chile</v>
      </c>
      <c r="BM84" s="1907" t="str">
        <f t="shared" si="147"/>
        <v>Holland</v>
      </c>
      <c r="BN84" s="1909" t="str">
        <f t="shared" si="148"/>
        <v>Holland</v>
      </c>
      <c r="BO84" s="1829">
        <f t="shared" si="145"/>
        <v>2</v>
      </c>
    </row>
    <row r="85" spans="2:67" ht="14.25" customHeight="1" x14ac:dyDescent="0.25">
      <c r="B85" s="1803" t="s">
        <v>29</v>
      </c>
      <c r="C85" s="1815"/>
      <c r="D85" s="1806"/>
      <c r="K85" s="1943"/>
      <c r="M85" s="1962"/>
      <c r="N85" s="1960"/>
      <c r="O85" s="1961"/>
      <c r="P85" s="1920"/>
      <c r="Q85" s="1920"/>
      <c r="Z85" s="1810"/>
      <c r="AZ85" s="1865" t="s">
        <v>29</v>
      </c>
      <c r="BA85" s="1886"/>
      <c r="BB85" s="1829"/>
      <c r="BI85" s="1862"/>
      <c r="BK85" s="1879" t="str">
        <f t="shared" si="149"/>
        <v>Italien</v>
      </c>
      <c r="BL85" s="1879" t="str">
        <f>'Resultat &amp; tabell'!F77</f>
        <v>Uruguay</v>
      </c>
      <c r="BM85" s="1907" t="e">
        <f t="shared" si="147"/>
        <v>#N/A</v>
      </c>
      <c r="BN85" s="1909" t="e">
        <f t="shared" si="148"/>
        <v>#N/A</v>
      </c>
      <c r="BO85" s="1829">
        <f t="shared" si="145"/>
        <v>0</v>
      </c>
    </row>
    <row r="86" spans="2:67" ht="14.25" customHeight="1" x14ac:dyDescent="0.25">
      <c r="B86" s="1850" t="s">
        <v>2</v>
      </c>
      <c r="C86" s="185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852" t="s">
        <v>81</v>
      </c>
      <c r="K86" s="1947" t="s">
        <v>89</v>
      </c>
      <c r="M86" s="1963" t="s">
        <v>125</v>
      </c>
      <c r="N86" s="1960"/>
      <c r="O86" s="265" t="s">
        <v>158</v>
      </c>
      <c r="P86" s="266"/>
      <c r="Q86" s="266"/>
      <c r="R86" s="267"/>
      <c r="Z86" s="1822" t="s">
        <v>2</v>
      </c>
      <c r="AA86" s="1822"/>
      <c r="AB86" s="1822"/>
      <c r="AC86" s="1822"/>
      <c r="AD86" s="1822"/>
      <c r="AZ86" s="1893" t="s">
        <v>2</v>
      </c>
      <c r="BA86" s="189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892" t="s">
        <v>81</v>
      </c>
      <c r="BI86" s="1853" t="s">
        <v>89</v>
      </c>
      <c r="BK86" s="1879" t="str">
        <f t="shared" si="149"/>
        <v>Kamerun</v>
      </c>
      <c r="BL86" s="1879" t="str">
        <f>'Resultat &amp; tabell'!F78</f>
        <v>Mexiko</v>
      </c>
      <c r="BM86" s="1907" t="e">
        <f t="shared" si="147"/>
        <v>#N/A</v>
      </c>
      <c r="BN86" s="1909" t="e">
        <f t="shared" si="148"/>
        <v>#N/A</v>
      </c>
      <c r="BO86" s="1829">
        <f t="shared" si="145"/>
        <v>0</v>
      </c>
    </row>
    <row r="87" spans="2:67" ht="14.25" customHeight="1" x14ac:dyDescent="0.25">
      <c r="B87" s="1800">
        <v>57</v>
      </c>
      <c r="C87" s="1843">
        <v>41824</v>
      </c>
      <c r="D87" s="1839" t="str">
        <f>IF(M76="","Vinnare match 49",M76)</f>
        <v>BRASILIEN</v>
      </c>
      <c r="E87" s="1848" t="s">
        <v>6</v>
      </c>
      <c r="F87" s="1841" t="str">
        <f>IF(M77="","Vinnare match 50",M77)</f>
        <v>ITALIEN</v>
      </c>
      <c r="G87" s="1917">
        <v>2</v>
      </c>
      <c r="H87" s="1854" t="s">
        <v>6</v>
      </c>
      <c r="I87" s="2005">
        <v>0</v>
      </c>
      <c r="J87" s="2005">
        <v>1</v>
      </c>
      <c r="K87" s="1930">
        <f>BI87</f>
        <v>0</v>
      </c>
      <c r="M87" s="2003" t="s">
        <v>259</v>
      </c>
      <c r="N87" s="1960"/>
      <c r="O87" s="268">
        <f>BO103</f>
        <v>0</v>
      </c>
      <c r="P87" s="269"/>
      <c r="Q87" s="269"/>
      <c r="R87" s="270"/>
      <c r="Z87" s="1814" t="s">
        <v>32</v>
      </c>
      <c r="AD87" s="1813" t="s">
        <v>33</v>
      </c>
      <c r="AZ87" s="1871">
        <v>57</v>
      </c>
      <c r="BA87" s="1878">
        <v>41824</v>
      </c>
      <c r="BB87" s="1873" t="str">
        <f>D87</f>
        <v>BRASILIEN</v>
      </c>
      <c r="BC87" s="1897" t="s">
        <v>6</v>
      </c>
      <c r="BD87" s="1873" t="str">
        <f>F87</f>
        <v>ITALIEN</v>
      </c>
      <c r="BE87" s="1877">
        <f>IF(G87='Resultat &amp; tabell'!$G87,2,0)</f>
        <v>0</v>
      </c>
      <c r="BF87" s="1876" t="s">
        <v>6</v>
      </c>
      <c r="BG87" s="1877">
        <f>IF(I87='Resultat &amp; tabell'!$I87,2,0)</f>
        <v>0</v>
      </c>
      <c r="BH87" s="1877">
        <f>IF(J87='Resultat &amp; tabell'!$J87,1,0)</f>
        <v>0</v>
      </c>
      <c r="BI87" s="1861">
        <f t="shared" ref="BI87:BI90" si="150">SUM(BE87+BG87+BH87)</f>
        <v>0</v>
      </c>
      <c r="BK87" s="1879" t="str">
        <f t="shared" si="149"/>
        <v>Colombia</v>
      </c>
      <c r="BL87" s="1879" t="str">
        <f>'Resultat &amp; tabell'!F79</f>
        <v>Tvåa grupp C</v>
      </c>
      <c r="BM87" s="1907" t="e">
        <f t="shared" si="147"/>
        <v>#N/A</v>
      </c>
      <c r="BN87" s="1909" t="e">
        <f t="shared" si="148"/>
        <v>#N/A</v>
      </c>
      <c r="BO87" s="1829">
        <f t="shared" si="145"/>
        <v>0</v>
      </c>
    </row>
    <row r="88" spans="2:67" ht="14.25" customHeight="1" x14ac:dyDescent="0.25">
      <c r="B88" s="1800">
        <v>58</v>
      </c>
      <c r="C88" s="1843">
        <v>41824</v>
      </c>
      <c r="D88" s="1839" t="str">
        <f>IF(M80="","Vinnare match 53",M80)</f>
        <v>FRANKRIKE</v>
      </c>
      <c r="E88" s="1848" t="s">
        <v>6</v>
      </c>
      <c r="F88" s="1841" t="str">
        <f>IF(M81="","Vinnare match 54",M81)</f>
        <v>TYSKLAND</v>
      </c>
      <c r="G88" s="1917">
        <v>2</v>
      </c>
      <c r="H88" s="1854" t="s">
        <v>6</v>
      </c>
      <c r="I88" s="2005">
        <v>3</v>
      </c>
      <c r="J88" s="2005">
        <v>2</v>
      </c>
      <c r="K88" s="1930">
        <f>BI88</f>
        <v>0</v>
      </c>
      <c r="M88" s="2003" t="s">
        <v>268</v>
      </c>
      <c r="N88" s="1960"/>
      <c r="O88" s="1964"/>
      <c r="P88" s="1920"/>
      <c r="Q88" s="1920"/>
      <c r="Z88" s="1814" t="s">
        <v>34</v>
      </c>
      <c r="AD88" s="1813" t="s">
        <v>35</v>
      </c>
      <c r="AZ88" s="1871">
        <v>58</v>
      </c>
      <c r="BA88" s="1878">
        <v>41824</v>
      </c>
      <c r="BB88" s="1873" t="str">
        <f>D88</f>
        <v>FRANKRIKE</v>
      </c>
      <c r="BC88" s="1897" t="s">
        <v>6</v>
      </c>
      <c r="BD88" s="1873" t="str">
        <f>F88</f>
        <v>TYSKLAND</v>
      </c>
      <c r="BE88" s="1877">
        <f>IF(G88='Resultat &amp; tabell'!$G88,2,0)</f>
        <v>0</v>
      </c>
      <c r="BF88" s="1876" t="s">
        <v>6</v>
      </c>
      <c r="BG88" s="1877">
        <f>IF(I88='Resultat &amp; tabell'!$I88,2,0)</f>
        <v>0</v>
      </c>
      <c r="BH88" s="1877">
        <f>IF(J88='Resultat &amp; tabell'!$J88,1,0)</f>
        <v>0</v>
      </c>
      <c r="BI88" s="1861">
        <f t="shared" si="150"/>
        <v>0</v>
      </c>
      <c r="BK88" s="1879" t="str">
        <f t="shared" si="149"/>
        <v>Nigeria</v>
      </c>
      <c r="BL88" s="1879" t="str">
        <f>'Resultat &amp; tabell'!F80</f>
        <v>Tvåa grupp F</v>
      </c>
      <c r="BM88" s="1907" t="e">
        <f t="shared" si="147"/>
        <v>#N/A</v>
      </c>
      <c r="BN88" s="1909" t="e">
        <f t="shared" si="148"/>
        <v>#N/A</v>
      </c>
      <c r="BO88" s="1829">
        <f t="shared" si="145"/>
        <v>0</v>
      </c>
    </row>
    <row r="89" spans="2:67" ht="14.25" customHeight="1" x14ac:dyDescent="0.25">
      <c r="B89" s="1800">
        <v>59</v>
      </c>
      <c r="C89" s="1843">
        <v>41825</v>
      </c>
      <c r="D89" s="1839" t="str">
        <f>IF(M78="","Vinnare match 51",M78)</f>
        <v>SPANIEN</v>
      </c>
      <c r="E89" s="1848" t="s">
        <v>6</v>
      </c>
      <c r="F89" s="1841" t="str">
        <f>IF(M79="","Vinnare match 52",M79)</f>
        <v>URUGUAY</v>
      </c>
      <c r="G89" s="1917">
        <v>2</v>
      </c>
      <c r="H89" s="1854" t="s">
        <v>6</v>
      </c>
      <c r="I89" s="2005">
        <v>2</v>
      </c>
      <c r="J89" s="2005" t="s">
        <v>214</v>
      </c>
      <c r="K89" s="1930">
        <f>BI89</f>
        <v>0</v>
      </c>
      <c r="M89" s="2003" t="s">
        <v>267</v>
      </c>
      <c r="N89" s="1960"/>
      <c r="O89" s="1964"/>
      <c r="P89" s="1920"/>
      <c r="Q89" s="1920"/>
      <c r="Z89" s="1814" t="s">
        <v>36</v>
      </c>
      <c r="AD89" s="1813" t="s">
        <v>37</v>
      </c>
      <c r="AZ89" s="1871">
        <v>59</v>
      </c>
      <c r="BA89" s="1878">
        <v>41825</v>
      </c>
      <c r="BB89" s="1873" t="str">
        <f>D89</f>
        <v>SPANIEN</v>
      </c>
      <c r="BC89" s="1897" t="s">
        <v>6</v>
      </c>
      <c r="BD89" s="1873" t="str">
        <f>F89</f>
        <v>URUGUAY</v>
      </c>
      <c r="BE89" s="1877">
        <f>IF(G89='Resultat &amp; tabell'!$G89,2,0)</f>
        <v>0</v>
      </c>
      <c r="BF89" s="1876" t="s">
        <v>6</v>
      </c>
      <c r="BG89" s="1877">
        <f>IF(I89='Resultat &amp; tabell'!$I89,2,0)</f>
        <v>0</v>
      </c>
      <c r="BH89" s="1877">
        <f>IF(J89='Resultat &amp; tabell'!$J89,1,0)</f>
        <v>0</v>
      </c>
      <c r="BI89" s="1861">
        <f t="shared" si="150"/>
        <v>0</v>
      </c>
      <c r="BK89" s="1879" t="str">
        <f t="shared" si="149"/>
        <v>Ryssland</v>
      </c>
      <c r="BL89" s="1879" t="str">
        <f>'Resultat &amp; tabell'!F81</f>
        <v>Tvåa grupp H</v>
      </c>
      <c r="BM89" s="1907" t="e">
        <f t="shared" si="147"/>
        <v>#N/A</v>
      </c>
      <c r="BN89" s="1909" t="e">
        <f t="shared" si="148"/>
        <v>#N/A</v>
      </c>
      <c r="BO89" s="1829">
        <f t="shared" si="145"/>
        <v>0</v>
      </c>
    </row>
    <row r="90" spans="2:67" ht="14.25" customHeight="1" x14ac:dyDescent="0.25">
      <c r="B90" s="1800">
        <v>60</v>
      </c>
      <c r="C90" s="1843">
        <v>41825</v>
      </c>
      <c r="D90" s="1839" t="str">
        <f>IF(M82="","Vinnare match 55",M82)</f>
        <v>ARGENTINA</v>
      </c>
      <c r="E90" s="1848" t="s">
        <v>6</v>
      </c>
      <c r="F90" s="1841" t="str">
        <f>IF(M83="","Vinnare match 56",M83)</f>
        <v>PORTUGAL</v>
      </c>
      <c r="G90" s="1917">
        <v>2</v>
      </c>
      <c r="H90" s="1854" t="s">
        <v>6</v>
      </c>
      <c r="I90" s="2005">
        <v>1</v>
      </c>
      <c r="J90" s="2005">
        <v>1</v>
      </c>
      <c r="K90" s="1930">
        <f>BI90</f>
        <v>0</v>
      </c>
      <c r="M90" s="2003" t="s">
        <v>258</v>
      </c>
      <c r="N90" s="1960"/>
      <c r="O90" s="1964"/>
      <c r="P90" s="1920"/>
      <c r="Q90" s="1920"/>
      <c r="Z90" s="1814" t="s">
        <v>38</v>
      </c>
      <c r="AD90" s="1813" t="s">
        <v>39</v>
      </c>
      <c r="AZ90" s="1871">
        <v>60</v>
      </c>
      <c r="BA90" s="1878">
        <v>41825</v>
      </c>
      <c r="BB90" s="1873" t="str">
        <f>D90</f>
        <v>ARGENTINA</v>
      </c>
      <c r="BC90" s="1897" t="s">
        <v>6</v>
      </c>
      <c r="BD90" s="1873" t="str">
        <f>F90</f>
        <v>PORTUGAL</v>
      </c>
      <c r="BE90" s="1877">
        <f>IF(G90='Resultat &amp; tabell'!$G90,2,0)</f>
        <v>0</v>
      </c>
      <c r="BF90" s="1876" t="s">
        <v>6</v>
      </c>
      <c r="BG90" s="1877">
        <f>IF(I90='Resultat &amp; tabell'!$I90,2,0)</f>
        <v>0</v>
      </c>
      <c r="BH90" s="1877">
        <f>IF(J90='Resultat &amp; tabell'!$J90,1,0)</f>
        <v>0</v>
      </c>
      <c r="BI90" s="1861">
        <f t="shared" si="150"/>
        <v>0</v>
      </c>
      <c r="BK90" s="1879" t="str">
        <f t="shared" si="149"/>
        <v>Ecuador</v>
      </c>
      <c r="BL90" s="1879" t="str">
        <f>'Resultat &amp; tabell'!F82</f>
        <v>Tvåa grupp E</v>
      </c>
      <c r="BM90" s="1907" t="e">
        <f t="shared" si="147"/>
        <v>#N/A</v>
      </c>
      <c r="BN90" s="1909" t="e">
        <f t="shared" si="148"/>
        <v>#N/A</v>
      </c>
      <c r="BO90" s="1829">
        <f t="shared" si="145"/>
        <v>0</v>
      </c>
    </row>
    <row r="91" spans="2:67" ht="14.25" customHeight="1" x14ac:dyDescent="0.25">
      <c r="B91" s="1816"/>
      <c r="C91" s="1815"/>
      <c r="D91" s="1806"/>
      <c r="K91" s="1943"/>
      <c r="M91" s="1962"/>
      <c r="N91" s="1960"/>
      <c r="O91" s="1964"/>
      <c r="P91" s="1920"/>
      <c r="Q91" s="1920"/>
      <c r="Z91" s="1810"/>
      <c r="AZ91" s="1828"/>
      <c r="BA91" s="1886"/>
      <c r="BB91" s="1829"/>
      <c r="BI91" s="1862"/>
      <c r="BK91" s="1879" t="str">
        <f t="shared" si="149"/>
        <v>Portugal</v>
      </c>
      <c r="BL91" s="1879" t="str">
        <f>'Resultat &amp; tabell'!F83</f>
        <v>Tvåa grupp G</v>
      </c>
      <c r="BM91" s="1907" t="e">
        <f t="shared" si="147"/>
        <v>#N/A</v>
      </c>
      <c r="BN91" s="1909" t="e">
        <f t="shared" si="148"/>
        <v>#N/A</v>
      </c>
      <c r="BO91" s="1829">
        <f t="shared" si="145"/>
        <v>0</v>
      </c>
    </row>
    <row r="92" spans="2:67" ht="14.25" customHeight="1" x14ac:dyDescent="0.25">
      <c r="B92" s="1803" t="s">
        <v>41</v>
      </c>
      <c r="C92" s="1815"/>
      <c r="D92" s="1806"/>
      <c r="K92" s="1943"/>
      <c r="M92" s="1962"/>
      <c r="N92" s="1960"/>
      <c r="O92" s="1964"/>
      <c r="P92" s="1920"/>
      <c r="Q92" s="1920"/>
      <c r="Z92" s="1810"/>
      <c r="AZ92" s="1865" t="s">
        <v>41</v>
      </c>
      <c r="BA92" s="1886"/>
      <c r="BB92" s="1829"/>
      <c r="BI92" s="1862"/>
      <c r="BK92" s="1879"/>
      <c r="BN92" s="1797" t="s">
        <v>107</v>
      </c>
      <c r="BO92" s="1830">
        <f>SUM(BO76:BO91)</f>
        <v>6</v>
      </c>
    </row>
    <row r="93" spans="2:67" ht="14.25" customHeight="1" x14ac:dyDescent="0.25">
      <c r="B93" s="1850" t="s">
        <v>2</v>
      </c>
      <c r="C93" s="185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852" t="s">
        <v>81</v>
      </c>
      <c r="K93" s="1947" t="s">
        <v>89</v>
      </c>
      <c r="M93" s="1963" t="s">
        <v>124</v>
      </c>
      <c r="N93" s="1960" t="s">
        <v>100</v>
      </c>
      <c r="O93" s="265" t="s">
        <v>159</v>
      </c>
      <c r="P93" s="266"/>
      <c r="Q93" s="266"/>
      <c r="R93" s="267"/>
      <c r="Z93" s="1822" t="s">
        <v>2</v>
      </c>
      <c r="AA93" s="1822"/>
      <c r="AB93" s="1822"/>
      <c r="AC93" s="1822"/>
      <c r="AD93" s="1822"/>
      <c r="AZ93" s="1893" t="s">
        <v>2</v>
      </c>
      <c r="BA93" s="189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892" t="s">
        <v>81</v>
      </c>
      <c r="BI93" s="1853" t="s">
        <v>89</v>
      </c>
      <c r="BK93" s="1910" t="s">
        <v>29</v>
      </c>
      <c r="BL93" s="1911"/>
      <c r="BM93" s="1912"/>
      <c r="BN93" s="1913"/>
      <c r="BO93" s="1913"/>
    </row>
    <row r="94" spans="2:67" ht="14.25" customHeight="1" x14ac:dyDescent="0.25">
      <c r="B94" s="1800">
        <v>61</v>
      </c>
      <c r="C94" s="1843">
        <v>41828.708333333336</v>
      </c>
      <c r="D94" s="1839" t="str">
        <f>IF(M87="","Vinnare match 57",M87)</f>
        <v>BRASILIEN</v>
      </c>
      <c r="E94" s="1848" t="s">
        <v>6</v>
      </c>
      <c r="F94" s="1841" t="str">
        <f>IF(M88="","Vinnare match 58",M88)</f>
        <v>TYSKLAND</v>
      </c>
      <c r="G94" s="1917">
        <v>3</v>
      </c>
      <c r="H94" s="1854" t="s">
        <v>6</v>
      </c>
      <c r="I94" s="2006">
        <v>2</v>
      </c>
      <c r="J94" s="2006">
        <v>1</v>
      </c>
      <c r="K94" s="1930">
        <f>BI94</f>
        <v>0</v>
      </c>
      <c r="M94" s="2004" t="s">
        <v>259</v>
      </c>
      <c r="O94" s="268">
        <f>BO110</f>
        <v>0</v>
      </c>
      <c r="P94" s="269"/>
      <c r="Q94" s="269"/>
      <c r="R94" s="270"/>
      <c r="S94" s="1960" t="str">
        <f>IF(M94=D94,F94,D94)</f>
        <v>TYSKLAND</v>
      </c>
      <c r="Z94" s="1814" t="s">
        <v>44</v>
      </c>
      <c r="AD94" s="1813" t="s">
        <v>45</v>
      </c>
      <c r="AZ94" s="1871">
        <v>61</v>
      </c>
      <c r="BA94" s="1878">
        <v>41828.708333333336</v>
      </c>
      <c r="BB94" s="1873" t="str">
        <f>D94</f>
        <v>BRASILIEN</v>
      </c>
      <c r="BC94" s="1897" t="s">
        <v>6</v>
      </c>
      <c r="BD94" s="1873" t="str">
        <f>F94</f>
        <v>TYSKLAND</v>
      </c>
      <c r="BE94" s="1877">
        <f>IF(G94='Resultat &amp; tabell'!$G94,2,0)</f>
        <v>0</v>
      </c>
      <c r="BF94" s="1876" t="s">
        <v>6</v>
      </c>
      <c r="BG94" s="1877">
        <f>IF(I94='Resultat &amp; tabell'!$I94,2,0)</f>
        <v>0</v>
      </c>
      <c r="BH94" s="1877">
        <f>IF(J94='Resultat &amp; tabell'!$J94,1,0)</f>
        <v>0</v>
      </c>
      <c r="BI94" s="1861">
        <f t="shared" ref="BI94:BI95" si="151">SUM(BE94+BG94+BH94)</f>
        <v>0</v>
      </c>
      <c r="BK94" s="1832" t="s">
        <v>104</v>
      </c>
      <c r="BL94" s="1864" t="s">
        <v>103</v>
      </c>
      <c r="BM94" s="1864" t="s">
        <v>105</v>
      </c>
      <c r="BN94" s="1864" t="s">
        <v>106</v>
      </c>
      <c r="BO94" s="1864" t="s">
        <v>89</v>
      </c>
    </row>
    <row r="95" spans="2:67" ht="14.25" customHeight="1" x14ac:dyDescent="0.25">
      <c r="B95" s="1800">
        <v>62</v>
      </c>
      <c r="C95" s="1843">
        <v>41829.708333333336</v>
      </c>
      <c r="D95" s="1839" t="str">
        <f>IF(M89="","Vinnare match 59",M89)</f>
        <v>SPANIEN</v>
      </c>
      <c r="E95" s="1848" t="s">
        <v>6</v>
      </c>
      <c r="F95" s="1841" t="str">
        <f>IF(M90="","Vinnare match 60",M90)</f>
        <v>ARGENTINA</v>
      </c>
      <c r="G95" s="1917">
        <v>0</v>
      </c>
      <c r="H95" s="1854" t="s">
        <v>6</v>
      </c>
      <c r="I95" s="2006">
        <v>2</v>
      </c>
      <c r="J95" s="2006">
        <v>2</v>
      </c>
      <c r="K95" s="1930">
        <f>BI95</f>
        <v>0</v>
      </c>
      <c r="M95" s="2004" t="s">
        <v>258</v>
      </c>
      <c r="O95" s="1964"/>
      <c r="P95" s="1960" t="str">
        <f>IF(M95=D95,F95,D95)</f>
        <v>SPANIEN</v>
      </c>
      <c r="Q95" s="1920"/>
      <c r="Z95" s="1814" t="s">
        <v>48</v>
      </c>
      <c r="AD95" s="1813" t="s">
        <v>49</v>
      </c>
      <c r="AZ95" s="1871">
        <v>62</v>
      </c>
      <c r="BA95" s="1878">
        <v>41829.708333333336</v>
      </c>
      <c r="BB95" s="1873" t="str">
        <f>D95</f>
        <v>SPANIEN</v>
      </c>
      <c r="BC95" s="1897" t="s">
        <v>6</v>
      </c>
      <c r="BD95" s="1873" t="str">
        <f>F95</f>
        <v>ARGENTINA</v>
      </c>
      <c r="BE95" s="1877">
        <f>IF(G95='Resultat &amp; tabell'!$G95,2,0)</f>
        <v>0</v>
      </c>
      <c r="BF95" s="1876" t="s">
        <v>6</v>
      </c>
      <c r="BG95" s="1877">
        <f>IF(I95='Resultat &amp; tabell'!$I95,2,0)</f>
        <v>0</v>
      </c>
      <c r="BH95" s="1877">
        <f>IF(J95='Resultat &amp; tabell'!$J95,1,0)</f>
        <v>0</v>
      </c>
      <c r="BI95" s="1861">
        <f t="shared" si="151"/>
        <v>0</v>
      </c>
      <c r="BK95" s="1879" t="str">
        <f>D87</f>
        <v>BRASILIEN</v>
      </c>
      <c r="BL95" s="1879" t="str">
        <f>'Resultat &amp; tabell'!D87</f>
        <v>Segrare match 49</v>
      </c>
      <c r="BM95" s="1907" t="e">
        <f>VLOOKUP(BK95,$BL$95:$BL$102,1,FALSE)</f>
        <v>#N/A</v>
      </c>
      <c r="BN95" s="1909" t="e">
        <f t="shared" ref="BN95:BN102" si="152">BM95</f>
        <v>#N/A</v>
      </c>
      <c r="BO95" s="1829">
        <f t="shared" ref="BO95:BO102" si="153">IFERROR(IF(BM95=BN95,4,0),0)</f>
        <v>0</v>
      </c>
    </row>
    <row r="96" spans="2:67" ht="14.25" customHeight="1" x14ac:dyDescent="0.25">
      <c r="B96" s="1816"/>
      <c r="C96" s="1815"/>
      <c r="D96" s="1806"/>
      <c r="K96" s="1943"/>
      <c r="M96" s="1962"/>
      <c r="N96" s="1960"/>
      <c r="O96" s="1964"/>
      <c r="P96" s="1920"/>
      <c r="Q96" s="1920"/>
      <c r="Z96" s="1810"/>
      <c r="AZ96" s="1828"/>
      <c r="BA96" s="1886"/>
      <c r="BB96" s="1829"/>
      <c r="BI96" s="1862"/>
      <c r="BK96" s="1879" t="str">
        <f>D88</f>
        <v>FRANKRIKE</v>
      </c>
      <c r="BL96" s="1879" t="str">
        <f>'Resultat &amp; tabell'!D88</f>
        <v>Segrare match 53</v>
      </c>
      <c r="BM96" s="1907" t="e">
        <f t="shared" ref="BM96:BM102" si="154">VLOOKUP(BK96,$BL$95:$BL$102,1,FALSE)</f>
        <v>#N/A</v>
      </c>
      <c r="BN96" s="1909" t="e">
        <f t="shared" si="152"/>
        <v>#N/A</v>
      </c>
      <c r="BO96" s="1829">
        <f t="shared" si="153"/>
        <v>0</v>
      </c>
    </row>
    <row r="97" spans="2:67" ht="14.25" customHeight="1" x14ac:dyDescent="0.25">
      <c r="B97" s="1803" t="s">
        <v>50</v>
      </c>
      <c r="C97" s="1815"/>
      <c r="D97" s="1806"/>
      <c r="K97" s="1943"/>
      <c r="M97" s="1962"/>
      <c r="N97" s="1960"/>
      <c r="O97" s="1964"/>
      <c r="P97" s="1920"/>
      <c r="Q97" s="1920"/>
      <c r="Z97" s="1810"/>
      <c r="AZ97" s="1865" t="s">
        <v>50</v>
      </c>
      <c r="BA97" s="1886"/>
      <c r="BB97" s="1829"/>
      <c r="BI97" s="1862"/>
      <c r="BK97" s="1879" t="str">
        <f>D89</f>
        <v>SPANIEN</v>
      </c>
      <c r="BL97" s="1879" t="str">
        <f>'Resultat &amp; tabell'!D89</f>
        <v>Segrare match 51</v>
      </c>
      <c r="BM97" s="1907" t="e">
        <f t="shared" si="154"/>
        <v>#N/A</v>
      </c>
      <c r="BN97" s="1909" t="e">
        <f t="shared" si="152"/>
        <v>#N/A</v>
      </c>
      <c r="BO97" s="1829">
        <f t="shared" si="153"/>
        <v>0</v>
      </c>
    </row>
    <row r="98" spans="2:67" ht="14.25" customHeight="1" x14ac:dyDescent="0.25">
      <c r="B98" s="1850" t="s">
        <v>2</v>
      </c>
      <c r="C98" s="185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852" t="s">
        <v>81</v>
      </c>
      <c r="K98" s="1947" t="s">
        <v>89</v>
      </c>
      <c r="M98" s="1943"/>
      <c r="N98" s="1960"/>
      <c r="O98" s="265" t="s">
        <v>160</v>
      </c>
      <c r="P98" s="266"/>
      <c r="Q98" s="266"/>
      <c r="R98" s="267"/>
      <c r="Z98" s="1822" t="s">
        <v>2</v>
      </c>
      <c r="AA98" s="1822"/>
      <c r="AB98" s="1822"/>
      <c r="AC98" s="1822"/>
      <c r="AD98" s="1822"/>
      <c r="AZ98" s="1893" t="s">
        <v>2</v>
      </c>
      <c r="BA98" s="189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892" t="s">
        <v>81</v>
      </c>
      <c r="BI98" s="1853" t="s">
        <v>89</v>
      </c>
      <c r="BK98" s="1879" t="str">
        <f>D90</f>
        <v>ARGENTINA</v>
      </c>
      <c r="BL98" s="1879" t="str">
        <f>'Resultat &amp; tabell'!D90</f>
        <v>Segrare match 55</v>
      </c>
      <c r="BM98" s="1907" t="e">
        <f t="shared" si="154"/>
        <v>#N/A</v>
      </c>
      <c r="BN98" s="1909" t="e">
        <f t="shared" si="152"/>
        <v>#N/A</v>
      </c>
      <c r="BO98" s="1829">
        <f t="shared" si="153"/>
        <v>0</v>
      </c>
    </row>
    <row r="99" spans="2:67" ht="14.25" customHeight="1" x14ac:dyDescent="0.25">
      <c r="B99" s="1800">
        <v>63</v>
      </c>
      <c r="C99" s="1843">
        <v>41832</v>
      </c>
      <c r="D99" s="1839" t="str">
        <f>IF(M94="","Förlorare match 61",S94)</f>
        <v>TYSKLAND</v>
      </c>
      <c r="E99" s="1848" t="s">
        <v>6</v>
      </c>
      <c r="F99" s="1841" t="str">
        <f>IF(M95="","Förlorare match 62",P95)</f>
        <v>SPANIEN</v>
      </c>
      <c r="G99" s="1917">
        <v>2</v>
      </c>
      <c r="H99" s="1854" t="s">
        <v>6</v>
      </c>
      <c r="I99" s="2007">
        <v>1</v>
      </c>
      <c r="J99" s="2007">
        <v>1</v>
      </c>
      <c r="K99" s="1930">
        <f>BI99</f>
        <v>0</v>
      </c>
      <c r="M99" s="1965"/>
      <c r="N99" s="1960"/>
      <c r="O99" s="268">
        <f>BO115</f>
        <v>0</v>
      </c>
      <c r="P99" s="269"/>
      <c r="Q99" s="269"/>
      <c r="R99" s="270"/>
      <c r="Z99" s="1814" t="s">
        <v>51</v>
      </c>
      <c r="AD99" s="1813" t="s">
        <v>52</v>
      </c>
      <c r="AZ99" s="1871">
        <v>63</v>
      </c>
      <c r="BA99" s="1878">
        <v>41832</v>
      </c>
      <c r="BB99" s="1873" t="str">
        <f>D99</f>
        <v>TYSKLAND</v>
      </c>
      <c r="BC99" s="1897" t="s">
        <v>6</v>
      </c>
      <c r="BD99" s="1873" t="str">
        <f>F99</f>
        <v>SPANIEN</v>
      </c>
      <c r="BE99" s="1877">
        <f>IF(G99='Resultat &amp; tabell'!$G99,2,0)</f>
        <v>0</v>
      </c>
      <c r="BF99" s="1876" t="s">
        <v>6</v>
      </c>
      <c r="BG99" s="1877">
        <f>IF(I99='Resultat &amp; tabell'!$I99,2,0)</f>
        <v>0</v>
      </c>
      <c r="BH99" s="1877">
        <f>IF(J99='Resultat &amp; tabell'!$J99,1,0)</f>
        <v>0</v>
      </c>
      <c r="BI99" s="1861">
        <f>SUM(BE99+BG99+BH99)</f>
        <v>0</v>
      </c>
      <c r="BK99" s="1879" t="str">
        <f>F87</f>
        <v>ITALIEN</v>
      </c>
      <c r="BL99" s="1879" t="str">
        <f>'Resultat &amp; tabell'!F87</f>
        <v>Segrare match 50</v>
      </c>
      <c r="BM99" s="1907" t="e">
        <f t="shared" si="154"/>
        <v>#N/A</v>
      </c>
      <c r="BN99" s="1909" t="e">
        <f t="shared" si="152"/>
        <v>#N/A</v>
      </c>
      <c r="BO99" s="1829">
        <f t="shared" si="153"/>
        <v>0</v>
      </c>
    </row>
    <row r="100" spans="2:67" ht="14.25" customHeight="1" x14ac:dyDescent="0.25">
      <c r="B100" s="1816"/>
      <c r="C100" s="1815"/>
      <c r="D100" s="1806"/>
      <c r="K100" s="1943"/>
      <c r="M100" s="1966"/>
      <c r="N100" s="1960"/>
      <c r="O100" s="1967"/>
      <c r="P100" s="1920"/>
      <c r="Q100" s="1920"/>
      <c r="Z100" s="1810"/>
      <c r="AZ100" s="1828"/>
      <c r="BA100" s="1886"/>
      <c r="BB100" s="1829"/>
      <c r="BI100" s="1862"/>
      <c r="BK100" s="1879" t="str">
        <f>F88</f>
        <v>TYSKLAND</v>
      </c>
      <c r="BL100" s="1879" t="str">
        <f>'Resultat &amp; tabell'!F88</f>
        <v>Segrare match 54</v>
      </c>
      <c r="BM100" s="1907" t="e">
        <f t="shared" si="154"/>
        <v>#N/A</v>
      </c>
      <c r="BN100" s="1909" t="e">
        <f t="shared" si="152"/>
        <v>#N/A</v>
      </c>
      <c r="BO100" s="1829">
        <f t="shared" si="153"/>
        <v>0</v>
      </c>
    </row>
    <row r="101" spans="2:67" ht="14.25" customHeight="1" x14ac:dyDescent="0.25">
      <c r="B101" s="1803" t="s">
        <v>54</v>
      </c>
      <c r="C101" s="1818"/>
      <c r="D101" s="1820"/>
      <c r="E101" s="1804"/>
      <c r="F101" s="1803"/>
      <c r="G101" s="1804"/>
      <c r="H101" s="1804"/>
      <c r="I101" s="1804"/>
      <c r="J101" s="1804"/>
      <c r="K101" s="1943"/>
      <c r="M101" s="1966"/>
      <c r="N101" s="1960"/>
      <c r="O101" s="1964"/>
      <c r="P101" s="1920"/>
      <c r="Q101" s="1920"/>
      <c r="Z101" s="1822"/>
      <c r="AA101" s="1808"/>
      <c r="AB101" s="1808"/>
      <c r="AC101" s="1808"/>
      <c r="AD101" s="1807"/>
      <c r="AZ101" s="1865" t="s">
        <v>54</v>
      </c>
      <c r="BA101" s="1888"/>
      <c r="BB101" s="1830"/>
      <c r="BC101" s="1866"/>
      <c r="BD101" s="1865"/>
      <c r="BE101" s="1866"/>
      <c r="BF101" s="1866"/>
      <c r="BG101" s="1866"/>
      <c r="BH101" s="1866"/>
      <c r="BI101" s="1862"/>
      <c r="BK101" s="1879" t="str">
        <f>F89</f>
        <v>URUGUAY</v>
      </c>
      <c r="BL101" s="1879" t="str">
        <f>'Resultat &amp; tabell'!F89</f>
        <v>Segrare match 52</v>
      </c>
      <c r="BM101" s="1907" t="e">
        <f t="shared" si="154"/>
        <v>#N/A</v>
      </c>
      <c r="BN101" s="1909" t="e">
        <f t="shared" si="152"/>
        <v>#N/A</v>
      </c>
      <c r="BO101" s="1829">
        <f t="shared" si="153"/>
        <v>0</v>
      </c>
    </row>
    <row r="102" spans="2:67" ht="14.25" customHeight="1" x14ac:dyDescent="0.25">
      <c r="B102" s="1850" t="s">
        <v>2</v>
      </c>
      <c r="C102" s="185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852" t="s">
        <v>81</v>
      </c>
      <c r="K102" s="1947" t="s">
        <v>89</v>
      </c>
      <c r="M102" s="1943"/>
      <c r="N102" s="1960"/>
      <c r="O102" s="265" t="s">
        <v>161</v>
      </c>
      <c r="P102" s="266"/>
      <c r="Q102" s="266"/>
      <c r="R102" s="267"/>
      <c r="Z102" s="1822" t="s">
        <v>2</v>
      </c>
      <c r="AA102" s="1822"/>
      <c r="AB102" s="1822"/>
      <c r="AC102" s="1822"/>
      <c r="AD102" s="1822"/>
      <c r="AZ102" s="1893" t="s">
        <v>2</v>
      </c>
      <c r="BA102" s="189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892" t="s">
        <v>81</v>
      </c>
      <c r="BI102" s="1853" t="s">
        <v>89</v>
      </c>
      <c r="BK102" s="1879" t="str">
        <f>F90</f>
        <v>PORTUGAL</v>
      </c>
      <c r="BL102" s="1879" t="str">
        <f>'Resultat &amp; tabell'!F90</f>
        <v>Segrare match 56</v>
      </c>
      <c r="BM102" s="1907" t="e">
        <f t="shared" si="154"/>
        <v>#N/A</v>
      </c>
      <c r="BN102" s="1909" t="e">
        <f t="shared" si="152"/>
        <v>#N/A</v>
      </c>
      <c r="BO102" s="1829">
        <f t="shared" si="153"/>
        <v>0</v>
      </c>
    </row>
    <row r="103" spans="2:67" ht="14.25" customHeight="1" x14ac:dyDescent="0.25">
      <c r="B103" s="1849">
        <v>64</v>
      </c>
      <c r="C103" s="1855">
        <v>41833.666666666664</v>
      </c>
      <c r="D103" s="1839" t="str">
        <f>IF(M94="","Vinnare match 61",M94)</f>
        <v>BRASILIEN</v>
      </c>
      <c r="E103" s="1848" t="s">
        <v>6</v>
      </c>
      <c r="F103" s="1841" t="str">
        <f>IF(M95="","Vinnare match 62",M95)</f>
        <v>ARGENTINA</v>
      </c>
      <c r="G103" s="1916">
        <v>3</v>
      </c>
      <c r="H103" s="1854" t="s">
        <v>6</v>
      </c>
      <c r="I103" s="2009">
        <v>3</v>
      </c>
      <c r="J103" s="2008" t="s">
        <v>214</v>
      </c>
      <c r="K103" s="1930">
        <f>BI103</f>
        <v>0</v>
      </c>
      <c r="M103" s="1965"/>
      <c r="N103" s="1960"/>
      <c r="O103" s="268">
        <f>BO120</f>
        <v>0</v>
      </c>
      <c r="P103" s="269"/>
      <c r="Q103" s="269"/>
      <c r="R103" s="270"/>
      <c r="Z103" s="1814" t="s">
        <v>57</v>
      </c>
      <c r="AD103" s="1813" t="s">
        <v>58</v>
      </c>
      <c r="AZ103" s="1903">
        <v>64</v>
      </c>
      <c r="BA103" s="1904">
        <v>41833.666666666664</v>
      </c>
      <c r="BB103" s="1873" t="str">
        <f>D103</f>
        <v>BRASILIEN</v>
      </c>
      <c r="BC103" s="1897" t="s">
        <v>6</v>
      </c>
      <c r="BD103" s="1873" t="str">
        <f>F103</f>
        <v>ARGENTINA</v>
      </c>
      <c r="BE103" s="1877">
        <f>IF(G103='Resultat &amp; tabell'!$G103,2,0)</f>
        <v>0</v>
      </c>
      <c r="BF103" s="1876" t="s">
        <v>6</v>
      </c>
      <c r="BG103" s="1877">
        <f>IF(I103='Resultat &amp; tabell'!$I103,2,0)</f>
        <v>0</v>
      </c>
      <c r="BH103" s="1877">
        <f>IF(J103='Resultat &amp; tabell'!$J103,1,0)</f>
        <v>0</v>
      </c>
      <c r="BI103" s="1861">
        <f>SUM(BE103+BG103+BH103)</f>
        <v>0</v>
      </c>
      <c r="BK103" s="1879"/>
      <c r="BM103" s="1908"/>
      <c r="BN103" s="1797" t="s">
        <v>107</v>
      </c>
      <c r="BO103" s="1830">
        <f>SUM(BO95:BO102)</f>
        <v>0</v>
      </c>
    </row>
    <row r="104" spans="2:67" ht="14.25" customHeight="1" x14ac:dyDescent="0.25">
      <c r="BK104" s="1910" t="s">
        <v>41</v>
      </c>
      <c r="BL104" s="1911"/>
      <c r="BM104" s="1912"/>
      <c r="BN104" s="1913"/>
      <c r="BO104" s="1913"/>
    </row>
    <row r="105" spans="2:67" ht="14.25" customHeight="1" x14ac:dyDescent="0.25">
      <c r="BK105" s="1832" t="s">
        <v>104</v>
      </c>
      <c r="BL105" s="1864" t="s">
        <v>103</v>
      </c>
      <c r="BM105" s="1864" t="s">
        <v>105</v>
      </c>
      <c r="BN105" s="1864" t="s">
        <v>106</v>
      </c>
      <c r="BO105" s="1864" t="s">
        <v>89</v>
      </c>
    </row>
    <row r="106" spans="2:67" ht="14.25" customHeight="1" x14ac:dyDescent="0.25">
      <c r="BK106" s="1880" t="str">
        <f>D94</f>
        <v>BRASILIEN</v>
      </c>
      <c r="BL106" s="1879" t="str">
        <f>'Resultat &amp; tabell'!D94</f>
        <v>Segrare match 57</v>
      </c>
      <c r="BM106" s="1907" t="e">
        <f>VLOOKUP(BK106,$BL$106:$BL$109,1,FALSE)</f>
        <v>#N/A</v>
      </c>
      <c r="BN106" s="1909" t="e">
        <f t="shared" ref="BN106:BN109" si="155">BM106</f>
        <v>#N/A</v>
      </c>
      <c r="BO106" s="1829">
        <f>IFERROR(IF(BM106=BN106,6,0),0)</f>
        <v>0</v>
      </c>
    </row>
    <row r="107" spans="2:67" ht="14.25" customHeight="1" x14ac:dyDescent="0.25">
      <c r="BK107" s="1880" t="str">
        <f>D95</f>
        <v>SPANIEN</v>
      </c>
      <c r="BL107" s="1879" t="str">
        <f>'Resultat &amp; tabell'!D95</f>
        <v>Segrare match 59</v>
      </c>
      <c r="BM107" s="1907" t="e">
        <f t="shared" ref="BM107:BM109" si="156">VLOOKUP(BK107,$BL$106:$BL$109,1,FALSE)</f>
        <v>#N/A</v>
      </c>
      <c r="BN107" s="1909" t="e">
        <f t="shared" si="155"/>
        <v>#N/A</v>
      </c>
      <c r="BO107" s="1829">
        <f>IFERROR(IF(BM107=BN107,6,0),0)</f>
        <v>0</v>
      </c>
    </row>
    <row r="108" spans="2:67" ht="14.25" customHeight="1" x14ac:dyDescent="0.25">
      <c r="BK108" s="1880" t="str">
        <f>F94</f>
        <v>TYSKLAND</v>
      </c>
      <c r="BL108" s="1879" t="str">
        <f>'Resultat &amp; tabell'!F94</f>
        <v>Segrare match 58</v>
      </c>
      <c r="BM108" s="1907" t="e">
        <f t="shared" si="156"/>
        <v>#N/A</v>
      </c>
      <c r="BN108" s="1909" t="e">
        <f t="shared" si="155"/>
        <v>#N/A</v>
      </c>
      <c r="BO108" s="1829">
        <f>IFERROR(IF(BM108=BN108,6,0),0)</f>
        <v>0</v>
      </c>
    </row>
    <row r="109" spans="2:67" ht="14.25" customHeight="1" x14ac:dyDescent="0.25">
      <c r="BK109" s="1880" t="str">
        <f>F95</f>
        <v>ARGENTINA</v>
      </c>
      <c r="BL109" s="1879" t="str">
        <f>'Resultat &amp; tabell'!F95</f>
        <v>Segrare match 60</v>
      </c>
      <c r="BM109" s="1907" t="e">
        <f t="shared" si="156"/>
        <v>#N/A</v>
      </c>
      <c r="BN109" s="1909" t="e">
        <f t="shared" si="155"/>
        <v>#N/A</v>
      </c>
      <c r="BO109" s="1829">
        <f>IFERROR(IF(BM109=BN109,6,0),0)</f>
        <v>0</v>
      </c>
    </row>
    <row r="110" spans="2:67" ht="14.25" customHeight="1" x14ac:dyDescent="0.25">
      <c r="BN110" s="1797" t="s">
        <v>107</v>
      </c>
      <c r="BO110" s="1830">
        <f>SUM(BO106:BO109)</f>
        <v>0</v>
      </c>
    </row>
    <row r="111" spans="2:67" ht="14.25" customHeight="1" x14ac:dyDescent="0.25">
      <c r="BK111" s="1910" t="s">
        <v>50</v>
      </c>
      <c r="BL111" s="1911"/>
      <c r="BM111" s="1912"/>
      <c r="BN111" s="1913"/>
      <c r="BO111" s="1913"/>
    </row>
    <row r="112" spans="2:67" ht="14.25" customHeight="1" x14ac:dyDescent="0.25">
      <c r="BK112" s="1832" t="s">
        <v>104</v>
      </c>
      <c r="BL112" s="1864" t="s">
        <v>103</v>
      </c>
      <c r="BM112" s="1864" t="s">
        <v>105</v>
      </c>
      <c r="BN112" s="1864" t="s">
        <v>106</v>
      </c>
      <c r="BO112" s="1864" t="s">
        <v>89</v>
      </c>
    </row>
    <row r="113" spans="63:67" ht="14.25" customHeight="1" x14ac:dyDescent="0.25">
      <c r="BK113" s="1880" t="str">
        <f>D99</f>
        <v>TYSKLAND</v>
      </c>
      <c r="BL113" s="1879" t="str">
        <f>'Resultat &amp; tabell'!D99</f>
        <v xml:space="preserve"> Förlorare match 61</v>
      </c>
      <c r="BM113" s="1907" t="e">
        <f>VLOOKUP(BK113,$BL$113:$BL$114,1,FALSE)</f>
        <v>#N/A</v>
      </c>
      <c r="BN113" s="1909" t="e">
        <f t="shared" ref="BN113:BN114" si="157">BM113</f>
        <v>#N/A</v>
      </c>
      <c r="BO113" s="1829">
        <f>IFERROR(IF(BM113=BN113,8,0),0)</f>
        <v>0</v>
      </c>
    </row>
    <row r="114" spans="63:67" ht="14.25" customHeight="1" x14ac:dyDescent="0.25">
      <c r="BK114" s="1880" t="str">
        <f>F99</f>
        <v>SPANIEN</v>
      </c>
      <c r="BL114" s="1879" t="str">
        <f>'Resultat &amp; tabell'!F99</f>
        <v xml:space="preserve"> Förlorare match 62</v>
      </c>
      <c r="BM114" s="1907" t="e">
        <f>VLOOKUP(BK114,$BL$113:$BL$114,1,FALSE)</f>
        <v>#N/A</v>
      </c>
      <c r="BN114" s="1909" t="e">
        <f t="shared" si="157"/>
        <v>#N/A</v>
      </c>
      <c r="BO114" s="1829">
        <f>IFERROR(IF(BM114=BN114,8,0),0)</f>
        <v>0</v>
      </c>
    </row>
    <row r="115" spans="63:67" ht="14.25" customHeight="1" x14ac:dyDescent="0.25">
      <c r="BN115" s="1797" t="s">
        <v>107</v>
      </c>
      <c r="BO115" s="1830">
        <f>SUM(BO113:BO114)</f>
        <v>0</v>
      </c>
    </row>
    <row r="116" spans="63:67" ht="14.25" customHeight="1" x14ac:dyDescent="0.25">
      <c r="BK116" s="1910" t="s">
        <v>54</v>
      </c>
      <c r="BL116" s="1911"/>
      <c r="BM116" s="1912"/>
      <c r="BN116" s="1913"/>
      <c r="BO116" s="1913"/>
    </row>
    <row r="117" spans="63:67" ht="14.25" customHeight="1" x14ac:dyDescent="0.25">
      <c r="BK117" s="1832" t="s">
        <v>104</v>
      </c>
      <c r="BL117" s="1864" t="s">
        <v>103</v>
      </c>
      <c r="BM117" s="1864" t="s">
        <v>105</v>
      </c>
      <c r="BN117" s="1864" t="s">
        <v>106</v>
      </c>
      <c r="BO117" s="1864" t="s">
        <v>89</v>
      </c>
    </row>
    <row r="118" spans="63:67" ht="14.25" customHeight="1" x14ac:dyDescent="0.25">
      <c r="BK118" s="1880" t="str">
        <f>D103</f>
        <v>BRASILIEN</v>
      </c>
      <c r="BL118" s="1879" t="str">
        <f>'Resultat &amp; tabell'!D103</f>
        <v>Segrare match 61</v>
      </c>
      <c r="BM118" s="1907" t="e">
        <f>VLOOKUP(BK118,$BL$118:$BL$119,1,FALSE)</f>
        <v>#N/A</v>
      </c>
      <c r="BN118" s="1909" t="e">
        <f t="shared" ref="BN118:BN119" si="158">BM118</f>
        <v>#N/A</v>
      </c>
      <c r="BO118" s="1829">
        <f>IFERROR(IF(BM118=BN118,8,0),0)</f>
        <v>0</v>
      </c>
    </row>
    <row r="119" spans="63:67" ht="14.25" customHeight="1" x14ac:dyDescent="0.25">
      <c r="BK119" s="1880" t="str">
        <f>F103</f>
        <v>ARGENTINA</v>
      </c>
      <c r="BL119" s="1879" t="str">
        <f>'Resultat &amp; tabell'!F103</f>
        <v>Segrare match 62</v>
      </c>
      <c r="BM119" s="1907" t="e">
        <f>VLOOKUP(BK119,$BL$118:$BL$119,1,FALSE)</f>
        <v>#N/A</v>
      </c>
      <c r="BN119" s="1909" t="e">
        <f t="shared" si="158"/>
        <v>#N/A</v>
      </c>
      <c r="BO119" s="1829">
        <f>IFERROR(IF(BM119=BN119,8,0),0)</f>
        <v>0</v>
      </c>
    </row>
    <row r="120" spans="63:67" ht="14.25" customHeight="1" x14ac:dyDescent="0.25">
      <c r="BN120" s="1797" t="s">
        <v>107</v>
      </c>
      <c r="BO120" s="183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95" customWidth="1"/>
    <col min="2" max="2" width="5.85546875" style="1587" customWidth="1"/>
    <col min="3" max="3" width="6.28515625" style="1605" bestFit="1" customWidth="1"/>
    <col min="4" max="4" width="17.7109375" style="1605" customWidth="1"/>
    <col min="5" max="5" width="1.5703125" style="1606" bestFit="1" customWidth="1"/>
    <col min="6" max="6" width="17.7109375" style="1605" customWidth="1"/>
    <col min="7" max="7" width="4.85546875" style="1606" customWidth="1"/>
    <col min="8" max="8" width="1.5703125" style="1606" bestFit="1" customWidth="1"/>
    <col min="9" max="9" width="4.85546875" style="1606" customWidth="1"/>
    <col min="10" max="10" width="6.42578125" style="1606" bestFit="1" customWidth="1"/>
    <col min="11" max="11" width="6.42578125" style="1707" customWidth="1"/>
    <col min="12" max="12" width="5.85546875" style="1708" customWidth="1"/>
    <col min="13" max="13" width="20.5703125" style="1711" bestFit="1" customWidth="1"/>
    <col min="14" max="14" width="5.7109375" style="1745" customWidth="1"/>
    <col min="15" max="15" width="6.7109375" style="1746" bestFit="1" customWidth="1"/>
    <col min="16" max="17" width="5.7109375" style="1711" customWidth="1"/>
    <col min="18" max="18" width="5.85546875" style="1711" customWidth="1"/>
    <col min="19" max="19" width="15" style="1730" bestFit="1" customWidth="1"/>
    <col min="20" max="21" width="6.7109375" style="1606" customWidth="1"/>
    <col min="22" max="22" width="19.42578125" style="1606" customWidth="1"/>
    <col min="23" max="23" width="13.42578125" style="1615" customWidth="1"/>
    <col min="24" max="24" width="6.42578125" style="1595" customWidth="1"/>
    <col min="25" max="25" width="5.7109375" style="1595" customWidth="1"/>
    <col min="26" max="26" width="16.28515625" style="1602" hidden="1" customWidth="1"/>
    <col min="27" max="27" width="7.140625" style="1603" hidden="1" customWidth="1"/>
    <col min="28" max="29" width="5.7109375" style="1603" hidden="1" customWidth="1"/>
    <col min="30" max="30" width="16.28515625" style="1602" hidden="1" customWidth="1"/>
    <col min="31" max="31" width="7.140625" style="1598" hidden="1" customWidth="1"/>
    <col min="32" max="32" width="5.42578125" style="1599" hidden="1" customWidth="1"/>
    <col min="33" max="33" width="4.7109375" style="1599" hidden="1" customWidth="1"/>
    <col min="34" max="38" width="9.140625" style="1598" hidden="1" customWidth="1"/>
    <col min="39" max="39" width="9.85546875" style="1598" hidden="1" customWidth="1"/>
    <col min="40" max="40" width="13.85546875" style="1598" hidden="1" customWidth="1"/>
    <col min="41" max="41" width="5.7109375" style="1598" hidden="1" customWidth="1"/>
    <col min="42" max="42" width="3.85546875" style="1598" hidden="1" customWidth="1"/>
    <col min="43" max="43" width="3.28515625" style="1598" hidden="1" customWidth="1"/>
    <col min="44" max="44" width="3.7109375" style="1598" hidden="1" customWidth="1"/>
    <col min="45" max="45" width="9.140625" style="1598" hidden="1" customWidth="1"/>
    <col min="46" max="46" width="4.85546875" style="1598" hidden="1" customWidth="1"/>
    <col min="47" max="47" width="13.85546875" style="1598" hidden="1" customWidth="1"/>
    <col min="48" max="48" width="5.7109375" style="1598" hidden="1" customWidth="1"/>
    <col min="49" max="51" width="4.7109375" style="1598" hidden="1" customWidth="1"/>
    <col min="52" max="52" width="5.85546875" style="1668" hidden="1" customWidth="1"/>
    <col min="53" max="53" width="6.28515625" style="1617" hidden="1" customWidth="1"/>
    <col min="54" max="54" width="16.28515625" style="1617" hidden="1" customWidth="1"/>
    <col min="55" max="55" width="1.5703125" style="1676" hidden="1" customWidth="1"/>
    <col min="56" max="56" width="16.28515625" style="1617" hidden="1" customWidth="1"/>
    <col min="57" max="57" width="4.85546875" style="1676" hidden="1" customWidth="1"/>
    <col min="58" max="58" width="1.5703125" style="1676" hidden="1" customWidth="1"/>
    <col min="59" max="59" width="4.85546875" style="1676" hidden="1" customWidth="1"/>
    <col min="60" max="60" width="6.42578125" style="1676" hidden="1" customWidth="1"/>
    <col min="61" max="61" width="6.42578125" style="1622" hidden="1" customWidth="1"/>
    <col min="62" max="62" width="5.85546875" style="1618" hidden="1" customWidth="1"/>
    <col min="63" max="63" width="28.85546875" style="1669" hidden="1" customWidth="1"/>
    <col min="64" max="64" width="34" style="1668" hidden="1" customWidth="1"/>
    <col min="65" max="65" width="18.7109375" style="1696" hidden="1" customWidth="1"/>
    <col min="66" max="66" width="16.28515625" style="1618" hidden="1" customWidth="1"/>
    <col min="67" max="67" width="5.7109375" style="1618" hidden="1" customWidth="1"/>
    <col min="68" max="68" width="13.85546875" style="1595" customWidth="1"/>
    <col min="69" max="70" width="5.7109375" style="1595" bestFit="1" customWidth="1"/>
    <col min="71" max="16384" width="9.140625" style="1595"/>
  </cols>
  <sheetData>
    <row r="2" spans="2:67" ht="14.25" customHeight="1" x14ac:dyDescent="0.25">
      <c r="B2" s="1591" t="s">
        <v>0</v>
      </c>
      <c r="C2" s="1592"/>
      <c r="D2" s="1592"/>
      <c r="E2" s="1593"/>
      <c r="F2" s="1592"/>
      <c r="G2" s="1593"/>
      <c r="H2" s="1593"/>
      <c r="I2" s="1593"/>
      <c r="J2" s="1593"/>
      <c r="M2" s="1709"/>
      <c r="N2" s="1710"/>
      <c r="O2" s="1710"/>
      <c r="P2" s="1710"/>
      <c r="Q2" s="1710"/>
      <c r="S2" s="1712" t="s">
        <v>82</v>
      </c>
      <c r="T2" s="1586"/>
      <c r="U2" s="1586"/>
      <c r="V2" s="1586"/>
      <c r="W2" s="1587"/>
      <c r="X2" s="1587"/>
      <c r="Z2" s="1596"/>
      <c r="AA2" s="1597"/>
      <c r="AB2" s="1597"/>
      <c r="AC2" s="1597"/>
      <c r="AD2" s="1596"/>
      <c r="AZ2" s="1653" t="s">
        <v>0</v>
      </c>
      <c r="BA2" s="1654"/>
      <c r="BB2" s="1654"/>
      <c r="BC2" s="1655"/>
      <c r="BD2" s="1654"/>
      <c r="BE2" s="1655"/>
      <c r="BF2" s="1655"/>
      <c r="BG2" s="1655"/>
      <c r="BH2" s="1655"/>
      <c r="BK2" s="1586" t="s">
        <v>82</v>
      </c>
      <c r="BL2" s="1587"/>
      <c r="BM2" s="1587"/>
      <c r="BN2" s="1669"/>
      <c r="BO2" s="1669"/>
    </row>
    <row r="3" spans="2:67" ht="14.25" customHeight="1" x14ac:dyDescent="0.25">
      <c r="B3" s="1624" t="s">
        <v>2</v>
      </c>
      <c r="C3" s="1625" t="s">
        <v>3</v>
      </c>
      <c r="D3" s="246" t="s">
        <v>2</v>
      </c>
      <c r="E3" s="247"/>
      <c r="F3" s="248"/>
      <c r="G3" s="263" t="s">
        <v>4</v>
      </c>
      <c r="H3" s="263"/>
      <c r="I3" s="263"/>
      <c r="J3" s="1623" t="s">
        <v>81</v>
      </c>
      <c r="K3" s="1713" t="s">
        <v>89</v>
      </c>
      <c r="M3" s="1714" t="s">
        <v>0</v>
      </c>
      <c r="N3" s="1715" t="s">
        <v>89</v>
      </c>
      <c r="O3" s="1715" t="s">
        <v>90</v>
      </c>
      <c r="P3" s="1715" t="s">
        <v>91</v>
      </c>
      <c r="Q3" s="1716" t="s">
        <v>101</v>
      </c>
      <c r="S3" s="1717" t="s">
        <v>83</v>
      </c>
      <c r="T3" s="247" t="s">
        <v>129</v>
      </c>
      <c r="U3" s="247"/>
      <c r="V3" s="247"/>
      <c r="W3" s="247"/>
      <c r="X3" s="1649" t="s">
        <v>89</v>
      </c>
      <c r="Z3" s="1600" t="s">
        <v>87</v>
      </c>
      <c r="AA3" s="1600" t="s">
        <v>89</v>
      </c>
      <c r="AB3" s="1600" t="s">
        <v>90</v>
      </c>
      <c r="AC3" s="1600" t="s">
        <v>91</v>
      </c>
      <c r="AD3" s="1600" t="s">
        <v>88</v>
      </c>
      <c r="AE3" s="1600" t="s">
        <v>89</v>
      </c>
      <c r="AF3" s="1600" t="s">
        <v>90</v>
      </c>
      <c r="AG3" s="1600" t="s">
        <v>91</v>
      </c>
      <c r="AI3" s="1601" t="s">
        <v>99</v>
      </c>
      <c r="AJ3" s="1601" t="s">
        <v>98</v>
      </c>
      <c r="AK3" s="1601" t="s">
        <v>97</v>
      </c>
      <c r="AL3" s="1600" t="s">
        <v>96</v>
      </c>
      <c r="AM3" s="1600" t="s">
        <v>95</v>
      </c>
      <c r="AN3" s="1600" t="s">
        <v>92</v>
      </c>
      <c r="AO3" s="1600" t="s">
        <v>89</v>
      </c>
      <c r="AP3" s="1600" t="s">
        <v>90</v>
      </c>
      <c r="AQ3" s="1600" t="s">
        <v>91</v>
      </c>
      <c r="AR3" s="1601" t="s">
        <v>93</v>
      </c>
      <c r="AT3" s="1600" t="s">
        <v>94</v>
      </c>
      <c r="AU3" s="1600" t="s">
        <v>92</v>
      </c>
      <c r="AV3" s="1600" t="s">
        <v>89</v>
      </c>
      <c r="AW3" s="1600" t="s">
        <v>90</v>
      </c>
      <c r="AX3" s="1600" t="s">
        <v>91</v>
      </c>
      <c r="AY3" s="1601" t="s">
        <v>93</v>
      </c>
      <c r="AZ3" s="1657" t="s">
        <v>2</v>
      </c>
      <c r="BA3" s="1658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659" t="s">
        <v>81</v>
      </c>
      <c r="BI3" s="1626" t="s">
        <v>89</v>
      </c>
      <c r="BK3" s="1624" t="s">
        <v>83</v>
      </c>
      <c r="BL3" s="1623" t="s">
        <v>86</v>
      </c>
      <c r="BM3" s="1649" t="s">
        <v>89</v>
      </c>
      <c r="BN3" s="1652"/>
      <c r="BO3" s="1652"/>
    </row>
    <row r="4" spans="2:67" ht="14.25" customHeight="1" x14ac:dyDescent="0.25">
      <c r="B4" s="1589">
        <v>1</v>
      </c>
      <c r="C4" s="1627">
        <v>41802</v>
      </c>
      <c r="D4" s="1628" t="s">
        <v>166</v>
      </c>
      <c r="E4" s="1629" t="s">
        <v>6</v>
      </c>
      <c r="F4" s="1630" t="s">
        <v>170</v>
      </c>
      <c r="G4" s="1772">
        <v>2</v>
      </c>
      <c r="H4" s="1643" t="s">
        <v>6</v>
      </c>
      <c r="I4" s="1768">
        <v>0</v>
      </c>
      <c r="J4" s="1768">
        <v>1</v>
      </c>
      <c r="K4" s="1718">
        <f>IF('Resultat &amp; tabell'!J4="",0,BI4)</f>
        <v>1</v>
      </c>
      <c r="L4" s="1719">
        <v>1</v>
      </c>
      <c r="M4" s="1720" t="str">
        <f>VLOOKUP(L4,$AT$4:$AY$7,2,FALSE)</f>
        <v>Brasilien</v>
      </c>
      <c r="N4" s="1767">
        <f>VLOOKUP(M4,$AU$4:$AY$7,2,FALSE)</f>
        <v>9</v>
      </c>
      <c r="O4" s="1721">
        <f>VLOOKUP(M4,$AU$4:$AY$7,3,FALSE)</f>
        <v>8</v>
      </c>
      <c r="P4" s="1721">
        <f>VLOOKUP(M4,$AU$4:$AY$7,4,FALSE)</f>
        <v>0</v>
      </c>
      <c r="Q4" s="1722">
        <f>VLOOKUP(M4,$AU$4:$AY$7,5,FALSE)</f>
        <v>8</v>
      </c>
      <c r="S4" s="1723" t="s">
        <v>84</v>
      </c>
      <c r="T4" s="252" t="s">
        <v>216</v>
      </c>
      <c r="U4" s="253"/>
      <c r="V4" s="253"/>
      <c r="W4" s="254"/>
      <c r="X4" s="1760">
        <f>IF(T4='Resultat &amp; tabell'!S4,20,0)</f>
        <v>0</v>
      </c>
      <c r="Z4" s="1602" t="s">
        <v>5</v>
      </c>
      <c r="AA4" s="1603">
        <f>IF(G4="",0,IF($G4&lt;$I4,0,IF($G4=$I4,1,3)))</f>
        <v>3</v>
      </c>
      <c r="AB4" s="1603">
        <f t="shared" ref="AB4:AB9" si="0">G4</f>
        <v>2</v>
      </c>
      <c r="AC4" s="1603">
        <f t="shared" ref="AC4:AC9" si="1">I4</f>
        <v>0</v>
      </c>
      <c r="AD4" s="1602" t="s">
        <v>7</v>
      </c>
      <c r="AE4" s="1603">
        <f>IF(I4="",0,IF(I4&lt;G4,0,IF(G4=I4,1,3)))</f>
        <v>0</v>
      </c>
      <c r="AF4" s="1599">
        <f t="shared" ref="AF4:AF9" si="2">I4</f>
        <v>0</v>
      </c>
      <c r="AG4" s="1599">
        <f t="shared" ref="AG4:AG9" si="3">G4</f>
        <v>2</v>
      </c>
      <c r="AI4" s="1598">
        <f>RANK($AJ4,$AJ$4:$AJ$7,1)+COUNTIF($AJ$4:$AJ4,$AJ4)-1</f>
        <v>1</v>
      </c>
      <c r="AJ4" s="1598">
        <f>AK4+AL4+AM4</f>
        <v>1</v>
      </c>
      <c r="AK4" s="1598">
        <f>SUMPRODUCT(($AO$4:$AO$7=AO4)*($AR$4:$AR$7=AR4)*($AP$4:$AP$7&gt;AP4))</f>
        <v>0</v>
      </c>
      <c r="AL4" s="1598">
        <f>SUMPRODUCT(($AO$4:$AO$7=AO4)*($AR$4:$AR$7&gt;AR4))</f>
        <v>0</v>
      </c>
      <c r="AM4" s="1598">
        <f>RANK(AO4,$AO$4:$AO$7)</f>
        <v>1</v>
      </c>
      <c r="AN4" s="1602" t="s">
        <v>5</v>
      </c>
      <c r="AO4" s="1598">
        <f>SUMIF($Z$4:$Z$9,$AN4,$AA$4:$AA$9)+SUMIF($AD$4:$AD$9,$AN4,$AE$4:$AE$9)</f>
        <v>9</v>
      </c>
      <c r="AP4" s="1598">
        <f>SUMIF($Z$4:$Z$9,AN4,$AB$4:$AB$9)+SUMIF($AD$4:$AD$9,AN4,$AF$4:$AF$9)</f>
        <v>8</v>
      </c>
      <c r="AQ4" s="1598">
        <f>SUMIF($AD$4:$AD$9,AN4,$AG$4:$AG$9)+SUMIF($Z$4:$Z$9,AN4,$AC$4:$AC$9)</f>
        <v>0</v>
      </c>
      <c r="AR4" s="1598">
        <f>AP4-AQ4</f>
        <v>8</v>
      </c>
      <c r="AT4" s="1598">
        <v>1</v>
      </c>
      <c r="AU4" s="1598" t="str">
        <f>VLOOKUP($AT4,$AI$4:$AR$7,6,FALSE)</f>
        <v>Brasilien</v>
      </c>
      <c r="AV4" s="1598">
        <f>VLOOKUP($AU4,$AN$4:$AR$7,2,FALSE)</f>
        <v>9</v>
      </c>
      <c r="AW4" s="1598">
        <f t="shared" ref="AW4:AW7" si="4">VLOOKUP($AU4,$AN$4:$AR$7,3,FALSE)</f>
        <v>8</v>
      </c>
      <c r="AX4" s="1598">
        <f>VLOOKUP($AU4,$AN$4:$AR$7,4,FALSE)</f>
        <v>0</v>
      </c>
      <c r="AY4" s="1598">
        <f>VLOOKUP($AU4,$AN$4:$AR$7,5,FALSE)</f>
        <v>8</v>
      </c>
      <c r="AZ4" s="1660">
        <v>1</v>
      </c>
      <c r="BA4" s="1661">
        <v>41803</v>
      </c>
      <c r="BB4" s="1662" t="s">
        <v>5</v>
      </c>
      <c r="BC4" s="1663" t="s">
        <v>6</v>
      </c>
      <c r="BD4" s="1664" t="s">
        <v>7</v>
      </c>
      <c r="BE4" s="1666">
        <f>IF(G4='Resultat &amp; tabell'!$G4,2,0)</f>
        <v>0</v>
      </c>
      <c r="BF4" s="1665" t="s">
        <v>6</v>
      </c>
      <c r="BG4" s="1666">
        <f>IF(I4='Resultat &amp; tabell'!$I4,2,0)</f>
        <v>0</v>
      </c>
      <c r="BH4" s="1666">
        <f>IF(J4='Resultat &amp; tabell'!$J4,1,0)</f>
        <v>1</v>
      </c>
      <c r="BI4" s="1650">
        <f>SUM(BE4+BG4+BH4)</f>
        <v>1</v>
      </c>
      <c r="BJ4" s="1620"/>
      <c r="BK4" s="1723" t="s">
        <v>199</v>
      </c>
      <c r="BL4" s="1631"/>
      <c r="BM4" s="1703" t="e">
        <f>IF(#REF!='Resultat &amp; tabell'!$M4,20,0)</f>
        <v>#REF!</v>
      </c>
      <c r="BN4" s="1690"/>
      <c r="BO4" s="1690"/>
    </row>
    <row r="5" spans="2:67" ht="14.25" customHeight="1" x14ac:dyDescent="0.25">
      <c r="B5" s="1589">
        <v>2</v>
      </c>
      <c r="C5" s="1632">
        <v>41803.541666666664</v>
      </c>
      <c r="D5" s="1628" t="s">
        <v>168</v>
      </c>
      <c r="E5" s="1629" t="s">
        <v>6</v>
      </c>
      <c r="F5" s="1630" t="s">
        <v>169</v>
      </c>
      <c r="G5" s="1772">
        <v>1</v>
      </c>
      <c r="H5" s="1643" t="s">
        <v>6</v>
      </c>
      <c r="I5" s="1768">
        <v>1</v>
      </c>
      <c r="J5" s="1768" t="s">
        <v>122</v>
      </c>
      <c r="K5" s="1718">
        <f>IF('Resultat &amp; tabell'!J5="",0,BI5)</f>
        <v>2</v>
      </c>
      <c r="L5" s="1708">
        <v>2</v>
      </c>
      <c r="M5" s="1724" t="str">
        <f>VLOOKUP(L5,$AT$4:$AY$7,2,FALSE)</f>
        <v>Kroatien</v>
      </c>
      <c r="N5" s="1725">
        <f>VLOOKUP(M5,$AU$4:$AY$7,2,FALSE)</f>
        <v>4</v>
      </c>
      <c r="O5" s="1725">
        <f>VLOOKUP(M5,$AU$4:$AY$7,3,FALSE)</f>
        <v>3</v>
      </c>
      <c r="P5" s="1725">
        <f>VLOOKUP(M5,$AU$4:$AY$7,4,FALSE)</f>
        <v>4</v>
      </c>
      <c r="Q5" s="1726">
        <f>VLOOKUP(M5,$AU$4:$AY$7,5,FALSE)</f>
        <v>-1</v>
      </c>
      <c r="S5" s="1723" t="s">
        <v>123</v>
      </c>
      <c r="T5" s="252" t="s">
        <v>5</v>
      </c>
      <c r="U5" s="253"/>
      <c r="V5" s="253"/>
      <c r="W5" s="254"/>
      <c r="X5" s="1760">
        <f>IF(T5='Resultat &amp; tabell'!S5,20,0)</f>
        <v>0</v>
      </c>
      <c r="Z5" s="1602" t="s">
        <v>10</v>
      </c>
      <c r="AA5" s="1603">
        <f t="shared" ref="AA5:AA9" si="5">IF(G5="",0,IF($G5&lt;$I5,0,IF($G5=$I5,1,3)))</f>
        <v>1</v>
      </c>
      <c r="AB5" s="1603">
        <f t="shared" si="0"/>
        <v>1</v>
      </c>
      <c r="AC5" s="1603">
        <f t="shared" si="1"/>
        <v>1</v>
      </c>
      <c r="AD5" s="1602" t="s">
        <v>11</v>
      </c>
      <c r="AE5" s="1603">
        <f t="shared" ref="AE5:AE9" si="6">IF(I5="",0,IF(I5&lt;G5,0,IF(G5=I5,1,3)))</f>
        <v>1</v>
      </c>
      <c r="AF5" s="1599">
        <f t="shared" si="2"/>
        <v>1</v>
      </c>
      <c r="AG5" s="1599">
        <f t="shared" si="3"/>
        <v>1</v>
      </c>
      <c r="AI5" s="1598">
        <f>RANK($AJ5,$AJ$4:$AJ$7,1)+COUNTIF($AJ$4:$AJ5,$AJ5)-1</f>
        <v>3</v>
      </c>
      <c r="AJ5" s="1598">
        <f t="shared" ref="AJ5:AJ7" si="7">AK5+AL5+AM5</f>
        <v>3</v>
      </c>
      <c r="AK5" s="1598">
        <f t="shared" ref="AK5:AK7" si="8">SUMPRODUCT(($AO$4:$AO$7=AO5)*($AR$4:$AR$7=AR5)*($AP$4:$AP$7&gt;AP5))</f>
        <v>0</v>
      </c>
      <c r="AL5" s="1598">
        <f t="shared" ref="AL5:AL7" si="9">SUMPRODUCT(($AO$4:$AO$7=AO5)*($AR$4:$AR$7&gt;AR5))</f>
        <v>0</v>
      </c>
      <c r="AM5" s="1598">
        <f t="shared" ref="AM5:AM7" si="10">RANK(AO5,$AO$4:$AO$7)</f>
        <v>3</v>
      </c>
      <c r="AN5" s="1602" t="s">
        <v>10</v>
      </c>
      <c r="AO5" s="1598">
        <f t="shared" ref="AO5:AO7" si="11">SUMIF($Z$4:$Z$9,$AN5,$AA$4:$AA$9)+SUMIF($AD$4:$AD$9,$AN5,$AE$4:$AE$9)</f>
        <v>2</v>
      </c>
      <c r="AP5" s="1598">
        <f>SUMIF($Z$4:$Z$9,AN5,$AB$4:$AB$9)+SUMIF($AD$4:$AD$9,AN5,$AF$4:$AF$9)</f>
        <v>3</v>
      </c>
      <c r="AQ5" s="1598">
        <f t="shared" ref="AQ5:AQ7" si="12">SUMIF($AD$4:$AD$9,AN5,$AG$4:$AG$9)+SUMIF($Z$4:$Z$9,AN5,$AC$4:$AC$9)</f>
        <v>5</v>
      </c>
      <c r="AR5" s="1598">
        <f t="shared" ref="AR5:AR7" si="13">AP5-AQ5</f>
        <v>-2</v>
      </c>
      <c r="AT5" s="1598">
        <v>2</v>
      </c>
      <c r="AU5" s="1598" t="str">
        <f t="shared" ref="AU5:AU7" si="14">VLOOKUP($AT5,$AI$4:$AR$7,6,FALSE)</f>
        <v>Kroatien</v>
      </c>
      <c r="AV5" s="1598">
        <f t="shared" ref="AV5:AV7" si="15">VLOOKUP($AU5,$AN$4:$AR$7,2,FALSE)</f>
        <v>4</v>
      </c>
      <c r="AW5" s="1598">
        <f t="shared" si="4"/>
        <v>3</v>
      </c>
      <c r="AX5" s="1598">
        <f t="shared" ref="AX5:AX7" si="16">VLOOKUP($AU5,$AN$4:$AR$7,4,FALSE)</f>
        <v>4</v>
      </c>
      <c r="AY5" s="1598">
        <f t="shared" ref="AY5:AY7" si="17">VLOOKUP($AU5,$AN$4:$AR$7,5,FALSE)</f>
        <v>-1</v>
      </c>
      <c r="AZ5" s="1660">
        <v>2</v>
      </c>
      <c r="BA5" s="1667">
        <v>41803.541666666664</v>
      </c>
      <c r="BB5" s="1662" t="s">
        <v>10</v>
      </c>
      <c r="BC5" s="1663" t="s">
        <v>6</v>
      </c>
      <c r="BD5" s="1664" t="s">
        <v>11</v>
      </c>
      <c r="BE5" s="1666">
        <f>IF(G5='Resultat &amp; tabell'!$G5,2,0)</f>
        <v>2</v>
      </c>
      <c r="BF5" s="1665" t="s">
        <v>6</v>
      </c>
      <c r="BG5" s="1666">
        <f>IF(I5='Resultat &amp; tabell'!$I5,2,0)</f>
        <v>0</v>
      </c>
      <c r="BH5" s="1666">
        <f>IF(J5='Resultat &amp; tabell'!$J5,1,0)</f>
        <v>0</v>
      </c>
      <c r="BI5" s="1650">
        <f t="shared" ref="BI5:BI9" si="18">SUM(BE5+BG5+BH5)</f>
        <v>2</v>
      </c>
      <c r="BK5" s="1723" t="s">
        <v>84</v>
      </c>
      <c r="BL5" s="1648"/>
      <c r="BM5" s="1703">
        <f>IF(T4='Resultat &amp; tabell'!$M5,20,0)</f>
        <v>0</v>
      </c>
      <c r="BN5" s="1690"/>
      <c r="BO5" s="1690"/>
    </row>
    <row r="6" spans="2:67" ht="14.25" customHeight="1" x14ac:dyDescent="0.25">
      <c r="B6" s="1589">
        <v>17</v>
      </c>
      <c r="C6" s="1632">
        <v>41807.666666666664</v>
      </c>
      <c r="D6" s="1634" t="s">
        <v>166</v>
      </c>
      <c r="E6" s="1629" t="s">
        <v>6</v>
      </c>
      <c r="F6" s="1630" t="s">
        <v>168</v>
      </c>
      <c r="G6" s="1772">
        <v>2</v>
      </c>
      <c r="H6" s="1643" t="s">
        <v>6</v>
      </c>
      <c r="I6" s="1768">
        <v>0</v>
      </c>
      <c r="J6" s="1768">
        <v>1</v>
      </c>
      <c r="K6" s="1718">
        <f>IF('Resultat &amp; tabell'!J6="",0,BI6)</f>
        <v>2</v>
      </c>
      <c r="L6" s="1708">
        <v>3</v>
      </c>
      <c r="M6" s="1727" t="str">
        <f>VLOOKUP(L6,$AT$4:$AY$7,2,FALSE)</f>
        <v>Mexiko</v>
      </c>
      <c r="N6" s="1721">
        <f>VLOOKUP(M6,$AU$4:$AY$7,2,FALSE)</f>
        <v>2</v>
      </c>
      <c r="O6" s="1721">
        <f>VLOOKUP(M6,$AU$4:$AY$7,3,FALSE)</f>
        <v>3</v>
      </c>
      <c r="P6" s="1721">
        <f>VLOOKUP(M6,$AU$4:$AY$7,4,FALSE)</f>
        <v>5</v>
      </c>
      <c r="Q6" s="1722">
        <f>VLOOKUP(M6,$AU$4:$AY$7,5,FALSE)</f>
        <v>-2</v>
      </c>
      <c r="Z6" s="1602" t="s">
        <v>5</v>
      </c>
      <c r="AA6" s="1603">
        <f t="shared" si="5"/>
        <v>3</v>
      </c>
      <c r="AB6" s="1603">
        <f t="shared" si="0"/>
        <v>2</v>
      </c>
      <c r="AC6" s="1603">
        <f t="shared" si="1"/>
        <v>0</v>
      </c>
      <c r="AD6" s="1602" t="s">
        <v>10</v>
      </c>
      <c r="AE6" s="1603">
        <f t="shared" si="6"/>
        <v>0</v>
      </c>
      <c r="AF6" s="1599">
        <f t="shared" si="2"/>
        <v>0</v>
      </c>
      <c r="AG6" s="1599">
        <f t="shared" si="3"/>
        <v>2</v>
      </c>
      <c r="AI6" s="1598">
        <f>RANK($AJ6,$AJ$4:$AJ$7,1)+COUNTIF($AJ$4:$AJ6,$AJ6)-1</f>
        <v>2</v>
      </c>
      <c r="AJ6" s="1598">
        <f t="shared" si="7"/>
        <v>2</v>
      </c>
      <c r="AK6" s="1598">
        <f t="shared" si="8"/>
        <v>0</v>
      </c>
      <c r="AL6" s="1598">
        <f t="shared" si="9"/>
        <v>0</v>
      </c>
      <c r="AM6" s="1598">
        <f t="shared" si="10"/>
        <v>2</v>
      </c>
      <c r="AN6" s="1602" t="s">
        <v>7</v>
      </c>
      <c r="AO6" s="1598">
        <f t="shared" si="11"/>
        <v>4</v>
      </c>
      <c r="AP6" s="1598">
        <f>SUMIF($Z$4:$Z$9,AN6,$AB$4:$AB$9)+SUMIF($AD$4:$AD$9,AN6,$AF$4:$AF$9)</f>
        <v>3</v>
      </c>
      <c r="AQ6" s="1598">
        <f t="shared" si="12"/>
        <v>4</v>
      </c>
      <c r="AR6" s="1598">
        <f t="shared" si="13"/>
        <v>-1</v>
      </c>
      <c r="AT6" s="1598">
        <v>3</v>
      </c>
      <c r="AU6" s="1598" t="str">
        <f t="shared" si="14"/>
        <v>Mexiko</v>
      </c>
      <c r="AV6" s="1598">
        <f t="shared" si="15"/>
        <v>2</v>
      </c>
      <c r="AW6" s="1598">
        <f t="shared" si="4"/>
        <v>3</v>
      </c>
      <c r="AX6" s="1598">
        <f t="shared" si="16"/>
        <v>5</v>
      </c>
      <c r="AY6" s="1598">
        <f t="shared" si="17"/>
        <v>-2</v>
      </c>
      <c r="AZ6" s="1660">
        <v>17</v>
      </c>
      <c r="BA6" s="1667">
        <v>41807.666666666664</v>
      </c>
      <c r="BB6" s="1662" t="s">
        <v>5</v>
      </c>
      <c r="BC6" s="1663" t="s">
        <v>6</v>
      </c>
      <c r="BD6" s="1664" t="s">
        <v>10</v>
      </c>
      <c r="BE6" s="1666">
        <f>IF(G6='Resultat &amp; tabell'!$G6,2,0)</f>
        <v>0</v>
      </c>
      <c r="BF6" s="1665" t="s">
        <v>6</v>
      </c>
      <c r="BG6" s="1666">
        <f>IF(I6='Resultat &amp; tabell'!$I6,2,0)</f>
        <v>2</v>
      </c>
      <c r="BH6" s="1666">
        <f>IF(J6='Resultat &amp; tabell'!$J6,1,0)</f>
        <v>0</v>
      </c>
      <c r="BI6" s="1650">
        <f t="shared" si="18"/>
        <v>2</v>
      </c>
      <c r="BK6" s="1723" t="s">
        <v>123</v>
      </c>
      <c r="BL6" s="1648"/>
      <c r="BM6" s="1703">
        <f>IF(T5='Resultat &amp; tabell'!$M6,20,0)</f>
        <v>0</v>
      </c>
      <c r="BN6" s="1690"/>
      <c r="BO6" s="1690"/>
    </row>
    <row r="7" spans="2:67" ht="14.25" customHeight="1" x14ac:dyDescent="0.25">
      <c r="B7" s="1589">
        <v>18</v>
      </c>
      <c r="C7" s="1632">
        <v>41808.75</v>
      </c>
      <c r="D7" s="1628" t="s">
        <v>169</v>
      </c>
      <c r="E7" s="1629" t="s">
        <v>6</v>
      </c>
      <c r="F7" s="1630" t="s">
        <v>170</v>
      </c>
      <c r="G7" s="1772">
        <v>0</v>
      </c>
      <c r="H7" s="1643" t="s">
        <v>6</v>
      </c>
      <c r="I7" s="1768">
        <v>1</v>
      </c>
      <c r="J7" s="1768">
        <v>2</v>
      </c>
      <c r="K7" s="1718">
        <f>IF('Resultat &amp; tabell'!J7="",0,BI7)</f>
        <v>3</v>
      </c>
      <c r="L7" s="1708">
        <v>4</v>
      </c>
      <c r="M7" s="1728" t="str">
        <f>VLOOKUP(L7,$AT$4:$AY$7,2,FALSE)</f>
        <v>Kamerun</v>
      </c>
      <c r="N7" s="1725">
        <f>VLOOKUP(M7,$AU$4:$AY$7,2,FALSE)</f>
        <v>1</v>
      </c>
      <c r="O7" s="1725">
        <f>VLOOKUP(M7,$AU$4:$AY$7,3,FALSE)</f>
        <v>1</v>
      </c>
      <c r="P7" s="1725">
        <f>VLOOKUP(M7,$AU$4:$AY$7,4,FALSE)</f>
        <v>6</v>
      </c>
      <c r="Q7" s="1726">
        <f>VLOOKUP(M7,$AU$4:$AY$7,5,FALSE)</f>
        <v>-5</v>
      </c>
      <c r="S7" s="1729"/>
      <c r="T7" s="1704"/>
      <c r="U7" s="1704"/>
      <c r="V7" s="1704"/>
      <c r="W7" s="1595"/>
      <c r="Z7" s="1602" t="s">
        <v>11</v>
      </c>
      <c r="AA7" s="1603">
        <f t="shared" si="5"/>
        <v>0</v>
      </c>
      <c r="AB7" s="1603">
        <f t="shared" si="0"/>
        <v>0</v>
      </c>
      <c r="AC7" s="1603">
        <f t="shared" si="1"/>
        <v>1</v>
      </c>
      <c r="AD7" s="1602" t="s">
        <v>7</v>
      </c>
      <c r="AE7" s="1603">
        <f t="shared" si="6"/>
        <v>3</v>
      </c>
      <c r="AF7" s="1599">
        <f t="shared" si="2"/>
        <v>1</v>
      </c>
      <c r="AG7" s="1599">
        <f t="shared" si="3"/>
        <v>0</v>
      </c>
      <c r="AI7" s="1598">
        <f>RANK($AJ7,$AJ$4:$AJ$7,1)+COUNTIF($AJ$4:$AJ7,$AJ7)-1</f>
        <v>4</v>
      </c>
      <c r="AJ7" s="1598">
        <f t="shared" si="7"/>
        <v>4</v>
      </c>
      <c r="AK7" s="1598">
        <f t="shared" si="8"/>
        <v>0</v>
      </c>
      <c r="AL7" s="1598">
        <f t="shared" si="9"/>
        <v>0</v>
      </c>
      <c r="AM7" s="1598">
        <f t="shared" si="10"/>
        <v>4</v>
      </c>
      <c r="AN7" s="1602" t="s">
        <v>11</v>
      </c>
      <c r="AO7" s="1598">
        <f t="shared" si="11"/>
        <v>1</v>
      </c>
      <c r="AP7" s="1598">
        <f>SUMIF($Z$4:$Z$9,AN7,$AB$4:$AB$9)+SUMIF($AD$4:$AD$9,AN7,$AF$4:$AF$9)</f>
        <v>1</v>
      </c>
      <c r="AQ7" s="1598">
        <f t="shared" si="12"/>
        <v>6</v>
      </c>
      <c r="AR7" s="1598">
        <f t="shared" si="13"/>
        <v>-5</v>
      </c>
      <c r="AT7" s="1598">
        <v>4</v>
      </c>
      <c r="AU7" s="1598" t="str">
        <f t="shared" si="14"/>
        <v>Kamerun</v>
      </c>
      <c r="AV7" s="1598">
        <f t="shared" si="15"/>
        <v>1</v>
      </c>
      <c r="AW7" s="1598">
        <f t="shared" si="4"/>
        <v>1</v>
      </c>
      <c r="AX7" s="1598">
        <f t="shared" si="16"/>
        <v>6</v>
      </c>
      <c r="AY7" s="1598">
        <f t="shared" si="17"/>
        <v>-5</v>
      </c>
      <c r="AZ7" s="1660">
        <v>18</v>
      </c>
      <c r="BA7" s="1667">
        <v>41808.75</v>
      </c>
      <c r="BB7" s="1662" t="s">
        <v>11</v>
      </c>
      <c r="BC7" s="1663" t="s">
        <v>6</v>
      </c>
      <c r="BD7" s="1664" t="s">
        <v>7</v>
      </c>
      <c r="BE7" s="1666">
        <f>IF(G7='Resultat &amp; tabell'!$G7,2,0)</f>
        <v>2</v>
      </c>
      <c r="BF7" s="1665" t="s">
        <v>6</v>
      </c>
      <c r="BG7" s="1666">
        <f>IF(I7='Resultat &amp; tabell'!$I7,2,0)</f>
        <v>0</v>
      </c>
      <c r="BH7" s="1666">
        <f>IF(J7='Resultat &amp; tabell'!$J7,1,0)</f>
        <v>1</v>
      </c>
      <c r="BI7" s="1650">
        <f t="shared" si="18"/>
        <v>3</v>
      </c>
      <c r="BK7" s="1668"/>
      <c r="BL7" s="1690"/>
      <c r="BM7" s="1690"/>
      <c r="BN7" s="1690"/>
      <c r="BO7" s="1690"/>
    </row>
    <row r="8" spans="2:67" ht="14.25" customHeight="1" x14ac:dyDescent="0.25">
      <c r="B8" s="1589">
        <v>33</v>
      </c>
      <c r="C8" s="1632">
        <v>41813.708333333336</v>
      </c>
      <c r="D8" s="1628" t="s">
        <v>169</v>
      </c>
      <c r="E8" s="1629" t="s">
        <v>6</v>
      </c>
      <c r="F8" s="1630" t="s">
        <v>166</v>
      </c>
      <c r="G8" s="1772">
        <v>0</v>
      </c>
      <c r="H8" s="1643" t="s">
        <v>6</v>
      </c>
      <c r="I8" s="1768">
        <v>4</v>
      </c>
      <c r="J8" s="1768">
        <v>2</v>
      </c>
      <c r="K8" s="1718">
        <f>IF('Resultat &amp; tabell'!J8="",0,BI8)</f>
        <v>3</v>
      </c>
      <c r="N8" s="1730"/>
      <c r="O8" s="1730"/>
      <c r="P8" s="1730"/>
      <c r="Q8" s="1730"/>
      <c r="S8" s="1729"/>
      <c r="T8" s="1704"/>
      <c r="U8" s="1704"/>
      <c r="V8" s="1704"/>
      <c r="W8" s="1595"/>
      <c r="Z8" s="1602" t="s">
        <v>11</v>
      </c>
      <c r="AA8" s="1603">
        <f t="shared" si="5"/>
        <v>0</v>
      </c>
      <c r="AB8" s="1603">
        <f t="shared" si="0"/>
        <v>0</v>
      </c>
      <c r="AC8" s="1603">
        <f t="shared" si="1"/>
        <v>4</v>
      </c>
      <c r="AD8" s="1602" t="s">
        <v>5</v>
      </c>
      <c r="AE8" s="1603">
        <f t="shared" si="6"/>
        <v>3</v>
      </c>
      <c r="AF8" s="1599">
        <f t="shared" si="2"/>
        <v>4</v>
      </c>
      <c r="AG8" s="1599">
        <f t="shared" si="3"/>
        <v>0</v>
      </c>
      <c r="AZ8" s="1660">
        <v>33</v>
      </c>
      <c r="BA8" s="1667">
        <v>41813.708333333336</v>
      </c>
      <c r="BB8" s="1662" t="s">
        <v>11</v>
      </c>
      <c r="BC8" s="1663" t="s">
        <v>6</v>
      </c>
      <c r="BD8" s="1664" t="s">
        <v>5</v>
      </c>
      <c r="BE8" s="1666">
        <f>IF(G8='Resultat &amp; tabell'!$G8,2,0)</f>
        <v>0</v>
      </c>
      <c r="BF8" s="1665" t="s">
        <v>6</v>
      </c>
      <c r="BG8" s="1666">
        <f>IF(I8='Resultat &amp; tabell'!$I8,2,0)</f>
        <v>2</v>
      </c>
      <c r="BH8" s="1666">
        <f>IF(J8='Resultat &amp; tabell'!$J8,1,0)</f>
        <v>1</v>
      </c>
      <c r="BI8" s="1650">
        <f t="shared" si="18"/>
        <v>3</v>
      </c>
      <c r="BL8" s="1690"/>
      <c r="BM8" s="1690"/>
      <c r="BN8" s="1690"/>
      <c r="BO8" s="1690"/>
    </row>
    <row r="9" spans="2:67" ht="14.25" customHeight="1" x14ac:dyDescent="0.25">
      <c r="B9" s="1588">
        <v>34</v>
      </c>
      <c r="C9" s="1633">
        <v>41813.708333333336</v>
      </c>
      <c r="D9" s="1628" t="s">
        <v>170</v>
      </c>
      <c r="E9" s="1629" t="s">
        <v>6</v>
      </c>
      <c r="F9" s="1630" t="s">
        <v>168</v>
      </c>
      <c r="G9" s="1773">
        <v>2</v>
      </c>
      <c r="H9" s="1643" t="s">
        <v>6</v>
      </c>
      <c r="I9" s="1768">
        <v>2</v>
      </c>
      <c r="J9" s="1769" t="s">
        <v>122</v>
      </c>
      <c r="K9" s="1718">
        <f>IF('Resultat &amp; tabell'!J9="",0,BI9)</f>
        <v>0</v>
      </c>
      <c r="N9" s="1730"/>
      <c r="O9" s="1730"/>
      <c r="P9" s="1730"/>
      <c r="Q9" s="1730"/>
      <c r="S9" s="1729"/>
      <c r="T9" s="1704"/>
      <c r="U9" s="1704"/>
      <c r="V9" s="1704"/>
      <c r="W9" s="1595"/>
      <c r="Z9" s="1602" t="s">
        <v>7</v>
      </c>
      <c r="AA9" s="1603">
        <f t="shared" si="5"/>
        <v>1</v>
      </c>
      <c r="AB9" s="1603">
        <f t="shared" si="0"/>
        <v>2</v>
      </c>
      <c r="AC9" s="1603">
        <f t="shared" si="1"/>
        <v>2</v>
      </c>
      <c r="AD9" s="1602" t="s">
        <v>10</v>
      </c>
      <c r="AE9" s="1603">
        <f t="shared" si="6"/>
        <v>1</v>
      </c>
      <c r="AF9" s="1599">
        <f t="shared" si="2"/>
        <v>2</v>
      </c>
      <c r="AG9" s="1599">
        <f t="shared" si="3"/>
        <v>2</v>
      </c>
      <c r="AZ9" s="1670">
        <v>34</v>
      </c>
      <c r="BA9" s="1671">
        <v>41813.708333333336</v>
      </c>
      <c r="BB9" s="1672" t="s">
        <v>7</v>
      </c>
      <c r="BC9" s="1673" t="s">
        <v>6</v>
      </c>
      <c r="BD9" s="1674" t="s">
        <v>10</v>
      </c>
      <c r="BE9" s="1666">
        <f>IF(G9='Resultat &amp; tabell'!$G9,2,0)</f>
        <v>0</v>
      </c>
      <c r="BF9" s="1665" t="s">
        <v>6</v>
      </c>
      <c r="BG9" s="1666">
        <f>IF(I9='Resultat &amp; tabell'!$I9,2,0)</f>
        <v>0</v>
      </c>
      <c r="BH9" s="1666">
        <f>IF(J9='Resultat &amp; tabell'!$J9,1,0)</f>
        <v>0</v>
      </c>
      <c r="BI9" s="1650">
        <f t="shared" si="18"/>
        <v>0</v>
      </c>
      <c r="BL9" s="1690"/>
      <c r="BM9" s="1690"/>
      <c r="BN9" s="1690"/>
      <c r="BO9" s="1690"/>
    </row>
    <row r="10" spans="2:67" ht="14.25" customHeight="1" x14ac:dyDescent="0.3">
      <c r="C10" s="1604"/>
      <c r="F10" s="1762"/>
      <c r="K10" s="1731"/>
      <c r="N10" s="1730"/>
      <c r="O10" s="1730"/>
      <c r="P10" s="1730"/>
      <c r="Q10" s="1730"/>
      <c r="S10" s="1729"/>
      <c r="T10" s="1704"/>
      <c r="U10" s="1704"/>
      <c r="V10" s="1704"/>
      <c r="W10" s="1595"/>
      <c r="BA10" s="1675"/>
      <c r="BI10" s="1651"/>
      <c r="BL10" s="1690"/>
      <c r="BM10" s="1690"/>
      <c r="BN10" s="1690"/>
      <c r="BO10" s="1690"/>
    </row>
    <row r="11" spans="2:67" s="1609" customFormat="1" ht="14.25" customHeight="1" x14ac:dyDescent="0.3">
      <c r="B11" s="1586" t="s">
        <v>24</v>
      </c>
      <c r="C11" s="1607"/>
      <c r="D11" s="1592"/>
      <c r="E11" s="1593"/>
      <c r="F11" s="1763"/>
      <c r="G11" s="1593"/>
      <c r="H11" s="1593"/>
      <c r="I11" s="1608"/>
      <c r="J11" s="1593"/>
      <c r="K11" s="1762"/>
      <c r="L11" s="1732"/>
      <c r="M11" s="1733"/>
      <c r="N11" s="1734"/>
      <c r="O11" s="1734"/>
      <c r="P11" s="1734"/>
      <c r="Q11" s="1734"/>
      <c r="R11" s="1733"/>
      <c r="S11" s="1733" t="s">
        <v>109</v>
      </c>
      <c r="Z11" s="1596"/>
      <c r="AA11" s="1603"/>
      <c r="AB11" s="1603"/>
      <c r="AC11" s="1603"/>
      <c r="AD11" s="1596"/>
      <c r="AE11" s="1610"/>
      <c r="AF11" s="1611"/>
      <c r="AG11" s="1611"/>
      <c r="AH11" s="1610"/>
      <c r="AI11" s="1598"/>
      <c r="AJ11" s="1610"/>
      <c r="AK11" s="1610"/>
      <c r="AL11" s="1610"/>
      <c r="AM11" s="1610"/>
      <c r="AN11" s="1610"/>
      <c r="AO11" s="1610"/>
      <c r="AP11" s="1610"/>
      <c r="AQ11" s="1610"/>
      <c r="AR11" s="1610"/>
      <c r="AS11" s="1610"/>
      <c r="AT11" s="1610"/>
      <c r="AU11" s="1610"/>
      <c r="AV11" s="1610"/>
      <c r="AW11" s="1610"/>
      <c r="AX11" s="1610"/>
      <c r="AY11" s="1610"/>
      <c r="AZ11" s="1653" t="s">
        <v>24</v>
      </c>
      <c r="BA11" s="1677"/>
      <c r="BB11" s="1654"/>
      <c r="BC11" s="1655"/>
      <c r="BD11" s="1654"/>
      <c r="BE11" s="1655"/>
      <c r="BF11" s="1655"/>
      <c r="BG11" s="1678"/>
      <c r="BH11" s="1655"/>
      <c r="BI11" s="1652"/>
      <c r="BJ11" s="1619"/>
      <c r="BK11" s="1621"/>
      <c r="BL11" s="1652"/>
      <c r="BM11" s="1652"/>
      <c r="BN11" s="1652"/>
      <c r="BO11" s="1652"/>
    </row>
    <row r="12" spans="2:67" s="1609" customFormat="1" ht="14.25" customHeight="1" x14ac:dyDescent="0.25">
      <c r="B12" s="1646" t="s">
        <v>2</v>
      </c>
      <c r="C12" s="1640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641" t="s">
        <v>81</v>
      </c>
      <c r="K12" s="1735" t="s">
        <v>89</v>
      </c>
      <c r="L12" s="1732"/>
      <c r="M12" s="1714" t="s">
        <v>24</v>
      </c>
      <c r="N12" s="1715" t="s">
        <v>89</v>
      </c>
      <c r="O12" s="1715" t="s">
        <v>90</v>
      </c>
      <c r="P12" s="1715" t="s">
        <v>91</v>
      </c>
      <c r="Q12" s="1716" t="s">
        <v>101</v>
      </c>
      <c r="R12" s="1733"/>
      <c r="S12" s="1736" t="s">
        <v>83</v>
      </c>
      <c r="T12" s="1623" t="s">
        <v>89</v>
      </c>
      <c r="U12" s="1623" t="s">
        <v>102</v>
      </c>
      <c r="V12" s="1649" t="s">
        <v>111</v>
      </c>
      <c r="Z12" s="1600" t="s">
        <v>87</v>
      </c>
      <c r="AA12" s="1600" t="s">
        <v>89</v>
      </c>
      <c r="AB12" s="1600" t="s">
        <v>90</v>
      </c>
      <c r="AC12" s="1600" t="s">
        <v>91</v>
      </c>
      <c r="AD12" s="1600" t="s">
        <v>88</v>
      </c>
      <c r="AE12" s="1600" t="s">
        <v>89</v>
      </c>
      <c r="AF12" s="1600" t="s">
        <v>90</v>
      </c>
      <c r="AG12" s="1600" t="s">
        <v>91</v>
      </c>
      <c r="AH12" s="1610"/>
      <c r="AI12" s="1601" t="s">
        <v>99</v>
      </c>
      <c r="AJ12" s="1601" t="s">
        <v>98</v>
      </c>
      <c r="AK12" s="1601" t="s">
        <v>97</v>
      </c>
      <c r="AL12" s="1600" t="s">
        <v>96</v>
      </c>
      <c r="AM12" s="1600" t="s">
        <v>95</v>
      </c>
      <c r="AN12" s="1600" t="s">
        <v>92</v>
      </c>
      <c r="AO12" s="1600" t="s">
        <v>89</v>
      </c>
      <c r="AP12" s="1600" t="s">
        <v>90</v>
      </c>
      <c r="AQ12" s="1600" t="s">
        <v>91</v>
      </c>
      <c r="AR12" s="1601" t="s">
        <v>93</v>
      </c>
      <c r="AS12" s="1610"/>
      <c r="AT12" s="1600" t="s">
        <v>94</v>
      </c>
      <c r="AU12" s="1600" t="s">
        <v>92</v>
      </c>
      <c r="AV12" s="1600" t="s">
        <v>89</v>
      </c>
      <c r="AW12" s="1600" t="s">
        <v>90</v>
      </c>
      <c r="AX12" s="1600" t="s">
        <v>91</v>
      </c>
      <c r="AY12" s="1601" t="s">
        <v>93</v>
      </c>
      <c r="AZ12" s="1679" t="s">
        <v>2</v>
      </c>
      <c r="BA12" s="1680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681" t="s">
        <v>81</v>
      </c>
      <c r="BI12" s="1642" t="s">
        <v>89</v>
      </c>
      <c r="BJ12" s="1619"/>
      <c r="BK12" s="1656"/>
      <c r="BL12" s="1652"/>
      <c r="BM12" s="1652"/>
      <c r="BN12" s="1652"/>
      <c r="BO12" s="1652"/>
    </row>
    <row r="13" spans="2:67" ht="14.25" customHeight="1" x14ac:dyDescent="0.25">
      <c r="B13" s="1589">
        <v>3</v>
      </c>
      <c r="C13" s="1632">
        <v>41803.666666666664</v>
      </c>
      <c r="D13" s="1628" t="s">
        <v>174</v>
      </c>
      <c r="E13" s="1629" t="s">
        <v>6</v>
      </c>
      <c r="F13" s="1630" t="s">
        <v>177</v>
      </c>
      <c r="G13" s="1774">
        <v>2</v>
      </c>
      <c r="H13" s="1643" t="s">
        <v>6</v>
      </c>
      <c r="I13" s="1770">
        <v>1</v>
      </c>
      <c r="J13" s="1770">
        <v>1</v>
      </c>
      <c r="K13" s="1718">
        <f>IF('Resultat &amp; tabell'!J13="",0,BI13)</f>
        <v>0</v>
      </c>
      <c r="L13" s="1719">
        <v>1</v>
      </c>
      <c r="M13" s="1720" t="str">
        <f>VLOOKUP(L13,$AT$13:$AY$16,2,FALSE)</f>
        <v>Spanien</v>
      </c>
      <c r="N13" s="1721">
        <f>VLOOKUP(M13,$AU$13:$AY$16,2,FALSE)</f>
        <v>9</v>
      </c>
      <c r="O13" s="1721">
        <f>VLOOKUP(M13,$AU$13:$AY$16,3,FALSE)</f>
        <v>7</v>
      </c>
      <c r="P13" s="1721">
        <f>VLOOKUP(M13,$AU$13:$AY$16,4,FALSE)</f>
        <v>1</v>
      </c>
      <c r="Q13" s="1722">
        <f>VLOOKUP(M13,$AU$13:$AY$16,5,FALSE)</f>
        <v>6</v>
      </c>
      <c r="S13" s="1737" t="s">
        <v>108</v>
      </c>
      <c r="T13" s="1756">
        <f>SUM(K4:K72)</f>
        <v>62</v>
      </c>
      <c r="U13" s="1756">
        <v>0</v>
      </c>
      <c r="V13" s="1757">
        <f t="shared" ref="V13:V18" si="19">SUM(T13:U13)</f>
        <v>62</v>
      </c>
      <c r="W13" s="1595"/>
      <c r="Z13" s="1602" t="s">
        <v>27</v>
      </c>
      <c r="AA13" s="1603">
        <f t="shared" ref="AA13:AA18" si="20">IF(G13="",0,IF($G13&lt;$I13,0,IF($G13=$I13,1,3)))</f>
        <v>3</v>
      </c>
      <c r="AB13" s="1603">
        <f t="shared" ref="AB13:AB18" si="21">G13</f>
        <v>2</v>
      </c>
      <c r="AC13" s="1603">
        <f t="shared" ref="AC13:AC18" si="22">I13</f>
        <v>1</v>
      </c>
      <c r="AD13" s="1602" t="s">
        <v>28</v>
      </c>
      <c r="AE13" s="1603">
        <f t="shared" ref="AE13:AE18" si="23">IF(I13="",0,IF(I13&lt;G13,0,IF(G13=I13,1,3)))</f>
        <v>0</v>
      </c>
      <c r="AF13" s="1599">
        <f t="shared" ref="AF13:AF18" si="24">I13</f>
        <v>1</v>
      </c>
      <c r="AG13" s="1599">
        <f t="shared" ref="AG13:AG18" si="25">G13</f>
        <v>2</v>
      </c>
      <c r="AI13" s="1598">
        <f>RANK($AJ13,$AJ$13:$AJ$16,1)+COUNTIF($AJ$13:$AJ13,$AJ13)-1</f>
        <v>1</v>
      </c>
      <c r="AJ13" s="1598">
        <f>AK13+AL13+AM13</f>
        <v>1</v>
      </c>
      <c r="AK13" s="1598">
        <f>SUMPRODUCT(($AO$13:$AO$16=AO13)*($AR$13:$AR$16=AR13)*($AP$13:$AP$16&gt;AP13))</f>
        <v>0</v>
      </c>
      <c r="AL13" s="1598">
        <f>SUMPRODUCT(($AO$13:$AO$16=AO13)*($AR$13:$AR$16&gt;AR13))</f>
        <v>0</v>
      </c>
      <c r="AM13" s="1598">
        <f>RANK(AO13,$AO$13:$AO$16)</f>
        <v>1</v>
      </c>
      <c r="AN13" s="1602" t="s">
        <v>27</v>
      </c>
      <c r="AO13" s="1598">
        <f>SUMIF($Z$13:$Z$18,$AN13,$AA$13:$AA$18)+SUMIF($AD$13:$AD$18,$AN13,$AE$13:$AE$18)</f>
        <v>9</v>
      </c>
      <c r="AP13" s="1598">
        <f>SUMIF($Z$13:$Z$18,$AN13,$AB$13:$AB$18)+SUMIF($AD$13:$AD$18,$AN13,$AF$13:$AF$18)</f>
        <v>7</v>
      </c>
      <c r="AQ13" s="1598">
        <f>SUMIF($Z$13:$Z$18,$AN13,$AC$13:$AC$18)+SUMIF($AD$13:$AD$18,$AN13,$AG$13:$AG$18)</f>
        <v>1</v>
      </c>
      <c r="AR13" s="1598">
        <f>AP13-AQ13</f>
        <v>6</v>
      </c>
      <c r="AT13" s="1598">
        <v>1</v>
      </c>
      <c r="AU13" s="1598" t="str">
        <f>VLOOKUP($AT13,$AI$13:$AR$16,6,FALSE)</f>
        <v>Spanien</v>
      </c>
      <c r="AV13" s="1598">
        <f>VLOOKUP($AU13,$AN$13:$AR$16,2,FALSE)</f>
        <v>9</v>
      </c>
      <c r="AW13" s="1598">
        <f>VLOOKUP($AU13,$AN$13:$AR$16,3,FALSE)</f>
        <v>7</v>
      </c>
      <c r="AX13" s="1598">
        <f>VLOOKUP($AU13,$AN$13:$AR$16,4,FALSE)</f>
        <v>1</v>
      </c>
      <c r="AY13" s="1598">
        <f>VLOOKUP($AU13,$AN$13:$AR$16,5,FALSE)</f>
        <v>6</v>
      </c>
      <c r="AZ13" s="1660">
        <v>3</v>
      </c>
      <c r="BA13" s="1667">
        <v>41803.666666666664</v>
      </c>
      <c r="BB13" s="1662" t="s">
        <v>27</v>
      </c>
      <c r="BC13" s="1663" t="s">
        <v>6</v>
      </c>
      <c r="BD13" s="1664" t="s">
        <v>28</v>
      </c>
      <c r="BE13" s="1666">
        <f>IF(G13='Resultat &amp; tabell'!$G13,2,0)</f>
        <v>0</v>
      </c>
      <c r="BF13" s="1665" t="s">
        <v>6</v>
      </c>
      <c r="BG13" s="1666">
        <f>IF(I13='Resultat &amp; tabell'!$I13,2,0)</f>
        <v>0</v>
      </c>
      <c r="BH13" s="1666">
        <f>IF(J13='Resultat &amp; tabell'!$J13,1,0)</f>
        <v>0</v>
      </c>
      <c r="BI13" s="1650">
        <f t="shared" ref="BI13:BI18" si="26">SUM(BE13+BG13+BH13)</f>
        <v>0</v>
      </c>
      <c r="BJ13" s="1620"/>
      <c r="BK13" s="1653"/>
      <c r="BL13" s="1690"/>
      <c r="BM13" s="1690"/>
      <c r="BN13" s="1690"/>
      <c r="BO13" s="1690"/>
    </row>
    <row r="14" spans="2:67" ht="14.25" customHeight="1" x14ac:dyDescent="0.25">
      <c r="B14" s="1589">
        <v>4</v>
      </c>
      <c r="C14" s="1632">
        <v>41803.75</v>
      </c>
      <c r="D14" s="1628" t="s">
        <v>175</v>
      </c>
      <c r="E14" s="1629" t="s">
        <v>6</v>
      </c>
      <c r="F14" s="1630" t="s">
        <v>176</v>
      </c>
      <c r="G14" s="1774">
        <v>1</v>
      </c>
      <c r="H14" s="1643" t="s">
        <v>6</v>
      </c>
      <c r="I14" s="1770">
        <v>1</v>
      </c>
      <c r="J14" s="1770" t="s">
        <v>122</v>
      </c>
      <c r="K14" s="1718">
        <f>IF('Resultat &amp; tabell'!J14="",0,BI14)</f>
        <v>2</v>
      </c>
      <c r="L14" s="1708">
        <v>2</v>
      </c>
      <c r="M14" s="1724" t="str">
        <f>VLOOKUP(L14,$AT$13:$AY$16,2,FALSE)</f>
        <v>Holland</v>
      </c>
      <c r="N14" s="1725">
        <f>VLOOKUP(M14,$AU$13:$AY$16,2,FALSE)</f>
        <v>6</v>
      </c>
      <c r="O14" s="1725">
        <f>VLOOKUP(M14,$AU$13:$AY$16,3,FALSE)</f>
        <v>4</v>
      </c>
      <c r="P14" s="1725">
        <f>VLOOKUP(M14,$AU$13:$AY$16,4,FALSE)</f>
        <v>3</v>
      </c>
      <c r="Q14" s="1726">
        <f>VLOOKUP(M14,$AU$13:$AY$16,5,FALSE)</f>
        <v>1</v>
      </c>
      <c r="S14" s="1738" t="s">
        <v>1</v>
      </c>
      <c r="T14" s="1758">
        <f>SUM(K76:K83)</f>
        <v>0</v>
      </c>
      <c r="U14" s="1758">
        <f>O76</f>
        <v>6</v>
      </c>
      <c r="V14" s="1759">
        <f t="shared" si="19"/>
        <v>6</v>
      </c>
      <c r="W14" s="1595"/>
      <c r="Z14" s="1602" t="s">
        <v>30</v>
      </c>
      <c r="AA14" s="1603">
        <f t="shared" si="20"/>
        <v>1</v>
      </c>
      <c r="AB14" s="1603">
        <f t="shared" si="21"/>
        <v>1</v>
      </c>
      <c r="AC14" s="1603">
        <f t="shared" si="22"/>
        <v>1</v>
      </c>
      <c r="AD14" s="1602" t="s">
        <v>31</v>
      </c>
      <c r="AE14" s="1603">
        <f t="shared" si="23"/>
        <v>1</v>
      </c>
      <c r="AF14" s="1599">
        <f t="shared" si="24"/>
        <v>1</v>
      </c>
      <c r="AG14" s="1599">
        <f t="shared" si="25"/>
        <v>1</v>
      </c>
      <c r="AI14" s="1598">
        <f>RANK($AJ14,$AJ$13:$AJ$16,1)+COUNTIF($AJ$13:$AJ14,$AJ14)-1</f>
        <v>3</v>
      </c>
      <c r="AJ14" s="1598">
        <f>AK14+AL14+AM14</f>
        <v>3</v>
      </c>
      <c r="AK14" s="1598">
        <f>SUMPRODUCT(($AO$13:$AO$16=AO14)*($AR$13:$AR$16=AR14)*($AP$13:$AP$16&gt;AP14))</f>
        <v>0</v>
      </c>
      <c r="AL14" s="1598">
        <f>SUMPRODUCT(($AO$13:$AO$16=AO14)*($AR$13:$AR$16&gt;AR14))</f>
        <v>0</v>
      </c>
      <c r="AM14" s="1598">
        <f>RANK(AO14,$AO$13:$AO$16)</f>
        <v>3</v>
      </c>
      <c r="AN14" s="1602" t="s">
        <v>30</v>
      </c>
      <c r="AO14" s="1598">
        <f>SUMIF($Z$13:$Z$18,$AN14,$AA$13:$AA$18)+SUMIF($AD$13:$AD$18,$AN14,$AE$13:$AE$18)</f>
        <v>1</v>
      </c>
      <c r="AP14" s="1598">
        <f>SUMIF($Z$13:$Z$18,$AN14,$AB$13:$AB$18)+SUMIF($AD$13:$AD$18,AN14,$AF$13:$AF$18)</f>
        <v>1</v>
      </c>
      <c r="AQ14" s="1598">
        <f>SUMIF($Z$13:$Z$18,$AN14,$AC$13:$AC$18)+SUMIF($AD$13:$AD$18,$AN14,$AG$13:$AG$18)</f>
        <v>4</v>
      </c>
      <c r="AR14" s="1598">
        <f>AP14-AQ14</f>
        <v>-3</v>
      </c>
      <c r="AT14" s="1598">
        <v>2</v>
      </c>
      <c r="AU14" s="1598" t="str">
        <f>VLOOKUP($AT14,$AI$13:$AR$16,6,FALSE)</f>
        <v>Holland</v>
      </c>
      <c r="AV14" s="1598">
        <f>VLOOKUP($AU14,$AN$13:$AR$16,2,FALSE)</f>
        <v>6</v>
      </c>
      <c r="AW14" s="1598">
        <f>VLOOKUP($AU14,$AN$13:$AR$16,3,FALSE)</f>
        <v>4</v>
      </c>
      <c r="AX14" s="1598">
        <f>VLOOKUP($AU14,$AN$13:$AR$16,4,FALSE)</f>
        <v>3</v>
      </c>
      <c r="AY14" s="1598">
        <f>VLOOKUP($AU14,$AN$13:$AR$16,5,FALSE)</f>
        <v>1</v>
      </c>
      <c r="AZ14" s="1660">
        <v>4</v>
      </c>
      <c r="BA14" s="1667">
        <v>41803.75</v>
      </c>
      <c r="BB14" s="1662" t="s">
        <v>30</v>
      </c>
      <c r="BC14" s="1663" t="s">
        <v>6</v>
      </c>
      <c r="BD14" s="1664" t="s">
        <v>31</v>
      </c>
      <c r="BE14" s="1666">
        <f>IF(G14='Resultat &amp; tabell'!$G14,2,0)</f>
        <v>0</v>
      </c>
      <c r="BF14" s="1665" t="s">
        <v>6</v>
      </c>
      <c r="BG14" s="1666">
        <f>IF(I14='Resultat &amp; tabell'!$I14,2,0)</f>
        <v>2</v>
      </c>
      <c r="BH14" s="1666">
        <f>IF(J14='Resultat &amp; tabell'!$J14,1,0)</f>
        <v>0</v>
      </c>
      <c r="BI14" s="1650">
        <f t="shared" si="26"/>
        <v>2</v>
      </c>
      <c r="BK14" s="1653"/>
      <c r="BL14" s="1690"/>
      <c r="BM14" s="1690"/>
      <c r="BN14" s="1690"/>
      <c r="BO14" s="1690"/>
    </row>
    <row r="15" spans="2:67" ht="14.25" customHeight="1" x14ac:dyDescent="0.25">
      <c r="B15" s="1589">
        <v>19</v>
      </c>
      <c r="C15" s="1632">
        <v>41808.666666666664</v>
      </c>
      <c r="D15" s="1628" t="s">
        <v>174</v>
      </c>
      <c r="E15" s="1629" t="s">
        <v>6</v>
      </c>
      <c r="F15" s="1630" t="s">
        <v>175</v>
      </c>
      <c r="G15" s="1774">
        <v>2</v>
      </c>
      <c r="H15" s="1643" t="s">
        <v>6</v>
      </c>
      <c r="I15" s="1770">
        <v>0</v>
      </c>
      <c r="J15" s="1770">
        <v>1</v>
      </c>
      <c r="K15" s="1718">
        <f>IF('Resultat &amp; tabell'!J15="",0,BI15)</f>
        <v>0</v>
      </c>
      <c r="L15" s="1708">
        <v>3</v>
      </c>
      <c r="M15" s="1739" t="str">
        <f>VLOOKUP(L15,$AT$13:$AY$16,2,FALSE)</f>
        <v>Chile</v>
      </c>
      <c r="N15" s="1740">
        <f>VLOOKUP(M15,$AU$13:$AY$16,2,FALSE)</f>
        <v>1</v>
      </c>
      <c r="O15" s="1740">
        <f>VLOOKUP(M15,$AU$13:$AY$16,3,FALSE)</f>
        <v>1</v>
      </c>
      <c r="P15" s="1740">
        <f>VLOOKUP(M15,$AU$13:$AY$16,4,FALSE)</f>
        <v>4</v>
      </c>
      <c r="Q15" s="1741">
        <f>VLOOKUP(M15,$AU$13:$AY$16,5,FALSE)</f>
        <v>-3</v>
      </c>
      <c r="S15" s="1738" t="s">
        <v>29</v>
      </c>
      <c r="T15" s="1758">
        <f>SUM(K87:K90)</f>
        <v>0</v>
      </c>
      <c r="U15" s="1758">
        <f>O87</f>
        <v>0</v>
      </c>
      <c r="V15" s="1759">
        <f t="shared" si="19"/>
        <v>0</v>
      </c>
      <c r="W15" s="1595"/>
      <c r="Z15" s="1602" t="s">
        <v>27</v>
      </c>
      <c r="AA15" s="1603">
        <f t="shared" si="20"/>
        <v>3</v>
      </c>
      <c r="AB15" s="1603">
        <f t="shared" si="21"/>
        <v>2</v>
      </c>
      <c r="AC15" s="1603">
        <f t="shared" si="22"/>
        <v>0</v>
      </c>
      <c r="AD15" s="1602" t="s">
        <v>30</v>
      </c>
      <c r="AE15" s="1603">
        <f t="shared" si="23"/>
        <v>0</v>
      </c>
      <c r="AF15" s="1599">
        <f t="shared" si="24"/>
        <v>0</v>
      </c>
      <c r="AG15" s="1599">
        <f t="shared" si="25"/>
        <v>2</v>
      </c>
      <c r="AI15" s="1598">
        <f>RANK($AJ15,$AJ$13:$AJ$16,1)+COUNTIF($AJ$13:$AJ15,$AJ15)-1</f>
        <v>2</v>
      </c>
      <c r="AJ15" s="1598">
        <f>AK15+AL15+AM15</f>
        <v>2</v>
      </c>
      <c r="AK15" s="1598">
        <f>SUMPRODUCT(($AO$13:$AO$16=AO15)*($AR$13:$AR$16=AR15)*($AP$13:$AP$16&gt;AP15))</f>
        <v>0</v>
      </c>
      <c r="AL15" s="1598">
        <f>SUMPRODUCT(($AO$13:$AO$16=AO15)*($AR$13:$AR$16&gt;AR15))</f>
        <v>0</v>
      </c>
      <c r="AM15" s="1598">
        <f>RANK(AO15,$AO$13:$AO$16)</f>
        <v>2</v>
      </c>
      <c r="AN15" s="1602" t="s">
        <v>28</v>
      </c>
      <c r="AO15" s="1598">
        <f>SUMIF($Z$13:$Z$18,$AN15,$AA$13:$AA$18)+SUMIF($AD$13:$AD$18,$AN15,$AE$13:$AE$18)</f>
        <v>6</v>
      </c>
      <c r="AP15" s="1598">
        <f>SUMIF($Z$13:$Z$18,$AN15,$AB$13:$AB$18)+SUMIF($AD$13:$AD$18,AN15,$AF$13:$AF$18)</f>
        <v>4</v>
      </c>
      <c r="AQ15" s="1598">
        <f>SUMIF($Z$13:$Z$18,$AN15,$AC$13:$AC$18)+SUMIF($AD$13:$AD$18,$AN15,$AG$13:$AG$18)</f>
        <v>3</v>
      </c>
      <c r="AR15" s="1598">
        <f>AP15-AQ15</f>
        <v>1</v>
      </c>
      <c r="AT15" s="1598">
        <v>3</v>
      </c>
      <c r="AU15" s="1598" t="str">
        <f>VLOOKUP($AT15,$AI$13:$AR$16,6,FALSE)</f>
        <v>Chile</v>
      </c>
      <c r="AV15" s="1598">
        <f>VLOOKUP($AU15,$AN$13:$AR$16,2,FALSE)</f>
        <v>1</v>
      </c>
      <c r="AW15" s="1598">
        <f>VLOOKUP($AU15,$AN$13:$AR$16,3,FALSE)</f>
        <v>1</v>
      </c>
      <c r="AX15" s="1598">
        <f>VLOOKUP($AU15,$AN$13:$AR$16,4,FALSE)</f>
        <v>4</v>
      </c>
      <c r="AY15" s="1598">
        <f>VLOOKUP($AU15,$AN$13:$AR$16,5,FALSE)</f>
        <v>-3</v>
      </c>
      <c r="AZ15" s="1660">
        <v>19</v>
      </c>
      <c r="BA15" s="1667">
        <v>41808.666666666664</v>
      </c>
      <c r="BB15" s="1662" t="s">
        <v>27</v>
      </c>
      <c r="BC15" s="1663" t="s">
        <v>6</v>
      </c>
      <c r="BD15" s="1664" t="s">
        <v>30</v>
      </c>
      <c r="BE15" s="1666">
        <f>IF(G15='Resultat &amp; tabell'!$G15,2,0)</f>
        <v>0</v>
      </c>
      <c r="BF15" s="1665" t="s">
        <v>6</v>
      </c>
      <c r="BG15" s="1666">
        <f>IF(I15='Resultat &amp; tabell'!$I15,2,0)</f>
        <v>0</v>
      </c>
      <c r="BH15" s="1666">
        <f>IF(J15='Resultat &amp; tabell'!$J15,1,0)</f>
        <v>0</v>
      </c>
      <c r="BI15" s="1650">
        <f t="shared" si="26"/>
        <v>0</v>
      </c>
      <c r="BK15" s="1668"/>
      <c r="BL15" s="1690"/>
      <c r="BM15" s="1690"/>
      <c r="BN15" s="1690"/>
      <c r="BO15" s="1690"/>
    </row>
    <row r="16" spans="2:67" ht="14.25" customHeight="1" x14ac:dyDescent="0.25">
      <c r="B16" s="1589">
        <v>20</v>
      </c>
      <c r="C16" s="1632">
        <v>41808.541666666664</v>
      </c>
      <c r="D16" s="1628" t="s">
        <v>176</v>
      </c>
      <c r="E16" s="1629" t="s">
        <v>6</v>
      </c>
      <c r="F16" s="1630" t="s">
        <v>177</v>
      </c>
      <c r="G16" s="1774">
        <v>1</v>
      </c>
      <c r="H16" s="1643" t="s">
        <v>6</v>
      </c>
      <c r="I16" s="1770">
        <v>2</v>
      </c>
      <c r="J16" s="1770">
        <v>2</v>
      </c>
      <c r="K16" s="1718">
        <f>IF('Resultat &amp; tabell'!J16="",0,BI16)</f>
        <v>1</v>
      </c>
      <c r="L16" s="1708">
        <v>4</v>
      </c>
      <c r="M16" s="1728" t="str">
        <f>VLOOKUP(L16,$AT$13:$AY$16,2,FALSE)</f>
        <v>Australien</v>
      </c>
      <c r="N16" s="1725">
        <f>VLOOKUP(M16,$AU$13:$AY$16,2,FALSE)</f>
        <v>1</v>
      </c>
      <c r="O16" s="1725">
        <f>VLOOKUP(M16,$AU$13:$AY$16,3,FALSE)</f>
        <v>2</v>
      </c>
      <c r="P16" s="1725">
        <f>VLOOKUP(M16,$AU$13:$AY$16,4,FALSE)</f>
        <v>6</v>
      </c>
      <c r="Q16" s="1726">
        <f>VLOOKUP(M16,$AU$13:$AY$16,5,FALSE)</f>
        <v>-4</v>
      </c>
      <c r="S16" s="1738" t="s">
        <v>41</v>
      </c>
      <c r="T16" s="1758">
        <f>SUM(K94:K95)</f>
        <v>0</v>
      </c>
      <c r="U16" s="1758">
        <f>O94</f>
        <v>0</v>
      </c>
      <c r="V16" s="1759">
        <f t="shared" si="19"/>
        <v>0</v>
      </c>
      <c r="W16" s="1595"/>
      <c r="Z16" s="1602" t="s">
        <v>31</v>
      </c>
      <c r="AA16" s="1603">
        <f t="shared" si="20"/>
        <v>0</v>
      </c>
      <c r="AB16" s="1603">
        <f t="shared" si="21"/>
        <v>1</v>
      </c>
      <c r="AC16" s="1603">
        <f t="shared" si="22"/>
        <v>2</v>
      </c>
      <c r="AD16" s="1602" t="s">
        <v>28</v>
      </c>
      <c r="AE16" s="1603">
        <f t="shared" si="23"/>
        <v>3</v>
      </c>
      <c r="AF16" s="1599">
        <f t="shared" si="24"/>
        <v>2</v>
      </c>
      <c r="AG16" s="1599">
        <f t="shared" si="25"/>
        <v>1</v>
      </c>
      <c r="AI16" s="1598">
        <f>RANK($AJ16,$AJ$13:$AJ$16,1)+COUNTIF($AJ$13:$AJ16,$AJ16)-1</f>
        <v>4</v>
      </c>
      <c r="AJ16" s="1598">
        <f>AK16+AL16+AM16</f>
        <v>4</v>
      </c>
      <c r="AK16" s="1598">
        <f>SUMPRODUCT(($AO$13:$AO$16=AO16)*($AR$13:$AR$16=AR16)*($AP$13:$AP$16&gt;AP16))</f>
        <v>0</v>
      </c>
      <c r="AL16" s="1598">
        <f>SUMPRODUCT(($AO$13:$AO$16=AO16)*($AR$13:$AR$16&gt;AR16))</f>
        <v>1</v>
      </c>
      <c r="AM16" s="1598">
        <f>RANK(AO16,$AO$13:$AO$16)</f>
        <v>3</v>
      </c>
      <c r="AN16" s="1602" t="s">
        <v>31</v>
      </c>
      <c r="AO16" s="1598">
        <f>SUMIF($Z$13:$Z$18,$AN16,$AA$13:$AA$18)+SUMIF($AD$13:$AD$18,$AN16,$AE$13:$AE$18)</f>
        <v>1</v>
      </c>
      <c r="AP16" s="1598">
        <f>SUMIF($Z$13:$Z$18,$AN16,$AB$13:$AB$18)+SUMIF($AD$13:$AD$18,AN16,$AF$13:$AF$18)</f>
        <v>2</v>
      </c>
      <c r="AQ16" s="1598">
        <f>SUMIF($Z$13:$Z$18,$AN16,$AC$13:$AC$18)+SUMIF($AD$13:$AD$18,$AN16,$AG$13:$AG$18)</f>
        <v>6</v>
      </c>
      <c r="AR16" s="1598">
        <f>AP16-AQ16</f>
        <v>-4</v>
      </c>
      <c r="AT16" s="1598">
        <v>4</v>
      </c>
      <c r="AU16" s="1598" t="str">
        <f>VLOOKUP($AT16,$AI$13:$AR$16,6,FALSE)</f>
        <v>Australien</v>
      </c>
      <c r="AV16" s="1598">
        <f>VLOOKUP($AU16,$AN$13:$AR$16,2,FALSE)</f>
        <v>1</v>
      </c>
      <c r="AW16" s="1598">
        <f>VLOOKUP($AU16,$AN$13:$AR$16,3,FALSE)</f>
        <v>2</v>
      </c>
      <c r="AX16" s="1598">
        <f>VLOOKUP($AU16,$AN$13:$AR$16,4,FALSE)</f>
        <v>6</v>
      </c>
      <c r="AY16" s="1598">
        <f>VLOOKUP($AU16,$AN$13:$AR$16,5,FALSE)</f>
        <v>-4</v>
      </c>
      <c r="AZ16" s="1660">
        <v>20</v>
      </c>
      <c r="BA16" s="1667">
        <v>41808.541666666664</v>
      </c>
      <c r="BB16" s="1662" t="s">
        <v>31</v>
      </c>
      <c r="BC16" s="1663" t="s">
        <v>6</v>
      </c>
      <c r="BD16" s="1664" t="s">
        <v>28</v>
      </c>
      <c r="BE16" s="1666">
        <f>IF(G16='Resultat &amp; tabell'!$G16,2,0)</f>
        <v>0</v>
      </c>
      <c r="BF16" s="1665" t="s">
        <v>6</v>
      </c>
      <c r="BG16" s="1666">
        <f>IF(I16='Resultat &amp; tabell'!$I16,2,0)</f>
        <v>0</v>
      </c>
      <c r="BH16" s="1666">
        <f>IF(J16='Resultat &amp; tabell'!$J16,1,0)</f>
        <v>1</v>
      </c>
      <c r="BI16" s="1650">
        <f t="shared" si="26"/>
        <v>1</v>
      </c>
      <c r="BK16" s="1668"/>
      <c r="BL16" s="1690"/>
      <c r="BM16" s="1690"/>
      <c r="BN16" s="1690"/>
      <c r="BO16" s="1690"/>
    </row>
    <row r="17" spans="2:67" ht="14.25" customHeight="1" x14ac:dyDescent="0.25">
      <c r="B17" s="1589">
        <v>35</v>
      </c>
      <c r="C17" s="1632">
        <v>41813.541666666664</v>
      </c>
      <c r="D17" s="1628" t="s">
        <v>176</v>
      </c>
      <c r="E17" s="1629" t="s">
        <v>6</v>
      </c>
      <c r="F17" s="1630" t="s">
        <v>174</v>
      </c>
      <c r="G17" s="1774">
        <v>0</v>
      </c>
      <c r="H17" s="1643" t="s">
        <v>6</v>
      </c>
      <c r="I17" s="1770">
        <v>3</v>
      </c>
      <c r="J17" s="1770">
        <v>2</v>
      </c>
      <c r="K17" s="1718">
        <f>IF('Resultat &amp; tabell'!J17="",0,BI17)</f>
        <v>5</v>
      </c>
      <c r="N17" s="1730"/>
      <c r="O17" s="1730"/>
      <c r="P17" s="1730"/>
      <c r="Q17" s="1730"/>
      <c r="S17" s="1738" t="s">
        <v>50</v>
      </c>
      <c r="T17" s="1758">
        <f>SUM(K99)</f>
        <v>0</v>
      </c>
      <c r="U17" s="1758">
        <f>O99</f>
        <v>0</v>
      </c>
      <c r="V17" s="1759">
        <f t="shared" si="19"/>
        <v>0</v>
      </c>
      <c r="W17" s="1595"/>
      <c r="Z17" s="1602" t="s">
        <v>31</v>
      </c>
      <c r="AA17" s="1603">
        <f t="shared" si="20"/>
        <v>0</v>
      </c>
      <c r="AB17" s="1603">
        <f t="shared" si="21"/>
        <v>0</v>
      </c>
      <c r="AC17" s="1603">
        <f t="shared" si="22"/>
        <v>3</v>
      </c>
      <c r="AD17" s="1602" t="s">
        <v>27</v>
      </c>
      <c r="AE17" s="1603">
        <f t="shared" si="23"/>
        <v>3</v>
      </c>
      <c r="AF17" s="1599">
        <f t="shared" si="24"/>
        <v>3</v>
      </c>
      <c r="AG17" s="1599">
        <f t="shared" si="25"/>
        <v>0</v>
      </c>
      <c r="AZ17" s="1660">
        <v>35</v>
      </c>
      <c r="BA17" s="1667">
        <v>41813.541666666664</v>
      </c>
      <c r="BB17" s="1662" t="s">
        <v>31</v>
      </c>
      <c r="BC17" s="1663" t="s">
        <v>6</v>
      </c>
      <c r="BD17" s="1664" t="s">
        <v>27</v>
      </c>
      <c r="BE17" s="1666">
        <f>IF(G17='Resultat &amp; tabell'!$G17,2,0)</f>
        <v>2</v>
      </c>
      <c r="BF17" s="1665" t="s">
        <v>6</v>
      </c>
      <c r="BG17" s="1666">
        <f>IF(I17='Resultat &amp; tabell'!$I17,2,0)</f>
        <v>2</v>
      </c>
      <c r="BH17" s="1666">
        <f>IF(J17='Resultat &amp; tabell'!$J17,1,0)</f>
        <v>1</v>
      </c>
      <c r="BI17" s="1650">
        <f t="shared" si="26"/>
        <v>5</v>
      </c>
      <c r="BL17" s="1690"/>
      <c r="BM17" s="1690"/>
      <c r="BN17" s="1690"/>
      <c r="BO17" s="1690"/>
    </row>
    <row r="18" spans="2:67" ht="14.25" customHeight="1" x14ac:dyDescent="0.25">
      <c r="B18" s="1589">
        <v>36</v>
      </c>
      <c r="C18" s="1632">
        <v>41813.541666666664</v>
      </c>
      <c r="D18" s="1628" t="s">
        <v>177</v>
      </c>
      <c r="E18" s="1629" t="s">
        <v>6</v>
      </c>
      <c r="F18" s="1630" t="s">
        <v>175</v>
      </c>
      <c r="G18" s="1774">
        <v>1</v>
      </c>
      <c r="H18" s="1643" t="s">
        <v>6</v>
      </c>
      <c r="I18" s="1770">
        <v>0</v>
      </c>
      <c r="J18" s="1770">
        <v>1</v>
      </c>
      <c r="K18" s="1718">
        <f>IF('Resultat &amp; tabell'!J18="",0,BI18)</f>
        <v>3</v>
      </c>
      <c r="M18" s="1761"/>
      <c r="N18" s="1730"/>
      <c r="O18" s="1730"/>
      <c r="P18" s="1730"/>
      <c r="Q18" s="1730"/>
      <c r="S18" s="1738" t="s">
        <v>54</v>
      </c>
      <c r="T18" s="1758">
        <f>SUM(K103)</f>
        <v>0</v>
      </c>
      <c r="U18" s="1758">
        <f>O103</f>
        <v>0</v>
      </c>
      <c r="V18" s="1759">
        <f t="shared" si="19"/>
        <v>0</v>
      </c>
      <c r="W18" s="1595"/>
      <c r="Z18" s="1602" t="s">
        <v>28</v>
      </c>
      <c r="AA18" s="1603">
        <f t="shared" si="20"/>
        <v>3</v>
      </c>
      <c r="AB18" s="1603">
        <f t="shared" si="21"/>
        <v>1</v>
      </c>
      <c r="AC18" s="1603">
        <f t="shared" si="22"/>
        <v>0</v>
      </c>
      <c r="AD18" s="1602" t="s">
        <v>30</v>
      </c>
      <c r="AE18" s="1603">
        <f t="shared" si="23"/>
        <v>0</v>
      </c>
      <c r="AF18" s="1599">
        <f t="shared" si="24"/>
        <v>0</v>
      </c>
      <c r="AG18" s="1599">
        <f t="shared" si="25"/>
        <v>1</v>
      </c>
      <c r="AJ18" s="1612"/>
      <c r="AZ18" s="1660">
        <v>36</v>
      </c>
      <c r="BA18" s="1667">
        <v>41813.541666666664</v>
      </c>
      <c r="BB18" s="1662" t="s">
        <v>28</v>
      </c>
      <c r="BC18" s="1663" t="s">
        <v>6</v>
      </c>
      <c r="BD18" s="1664" t="s">
        <v>30</v>
      </c>
      <c r="BE18" s="1666">
        <f>IF(G18='Resultat &amp; tabell'!$G18,2,0)</f>
        <v>0</v>
      </c>
      <c r="BF18" s="1665" t="s">
        <v>6</v>
      </c>
      <c r="BG18" s="1666">
        <f>IF(I18='Resultat &amp; tabell'!$I18,2,0)</f>
        <v>2</v>
      </c>
      <c r="BH18" s="1666">
        <f>IF(J18='Resultat &amp; tabell'!$J18,1,0)</f>
        <v>1</v>
      </c>
      <c r="BI18" s="1650">
        <f t="shared" si="26"/>
        <v>3</v>
      </c>
      <c r="BL18" s="1690"/>
      <c r="BM18" s="1690"/>
      <c r="BN18" s="1690"/>
      <c r="BO18" s="1690"/>
    </row>
    <row r="19" spans="2:67" ht="14.25" customHeight="1" x14ac:dyDescent="0.25">
      <c r="C19" s="1604"/>
      <c r="I19" s="1761"/>
      <c r="K19" s="1731"/>
      <c r="M19" s="1585"/>
      <c r="N19" s="1730"/>
      <c r="O19" s="1730"/>
      <c r="P19" s="1730"/>
      <c r="Q19" s="1730"/>
      <c r="S19" s="1742" t="s">
        <v>82</v>
      </c>
      <c r="T19" s="1758">
        <v>0</v>
      </c>
      <c r="U19" s="1730">
        <f>SUM(X4:X5)</f>
        <v>0</v>
      </c>
      <c r="V19" s="1759">
        <f>SUM(T19:U19)</f>
        <v>0</v>
      </c>
      <c r="W19" s="1609"/>
      <c r="X19" s="1609"/>
      <c r="BA19" s="1675"/>
      <c r="BI19" s="1651"/>
      <c r="BL19" s="1690"/>
      <c r="BM19" s="1690"/>
      <c r="BN19" s="1690"/>
      <c r="BO19" s="1690"/>
    </row>
    <row r="20" spans="2:67" s="1609" customFormat="1" ht="12.75" customHeight="1" x14ac:dyDescent="0.25">
      <c r="B20" s="1586" t="s">
        <v>40</v>
      </c>
      <c r="C20" s="1607"/>
      <c r="D20" s="1592"/>
      <c r="E20" s="1593"/>
      <c r="F20" s="1585"/>
      <c r="G20" s="1593"/>
      <c r="H20" s="1593"/>
      <c r="I20" s="1585"/>
      <c r="J20" s="1593"/>
      <c r="K20" s="1585"/>
      <c r="L20" s="1732"/>
      <c r="M20" s="1733"/>
      <c r="N20" s="1734"/>
      <c r="O20" s="1734"/>
      <c r="P20" s="1734"/>
      <c r="Q20" s="1734"/>
      <c r="R20" s="1733"/>
      <c r="S20" s="1764" t="s">
        <v>110</v>
      </c>
      <c r="T20" s="1765"/>
      <c r="U20" s="1765"/>
      <c r="V20" s="1766">
        <f>SUM(V13:V19)</f>
        <v>68</v>
      </c>
      <c r="Z20" s="1596"/>
      <c r="AA20" s="1603"/>
      <c r="AB20" s="1603"/>
      <c r="AC20" s="1603"/>
      <c r="AD20" s="1596"/>
      <c r="AE20" s="1610"/>
      <c r="AF20" s="1611"/>
      <c r="AG20" s="1611"/>
      <c r="AH20" s="1610"/>
      <c r="AI20" s="1610"/>
      <c r="AJ20" s="1610"/>
      <c r="AK20" s="1610"/>
      <c r="AL20" s="1610"/>
      <c r="AM20" s="1610"/>
      <c r="AN20" s="1610"/>
      <c r="AO20" s="1610"/>
      <c r="AP20" s="1610"/>
      <c r="AQ20" s="1610"/>
      <c r="AR20" s="1610"/>
      <c r="AS20" s="1610"/>
      <c r="AT20" s="1610"/>
      <c r="AU20" s="1610"/>
      <c r="AV20" s="1610"/>
      <c r="AW20" s="1610"/>
      <c r="AX20" s="1610"/>
      <c r="AY20" s="1610"/>
      <c r="AZ20" s="1653" t="s">
        <v>40</v>
      </c>
      <c r="BA20" s="1677"/>
      <c r="BB20" s="1654"/>
      <c r="BC20" s="1655"/>
      <c r="BD20" s="1654"/>
      <c r="BE20" s="1655"/>
      <c r="BF20" s="1655"/>
      <c r="BG20" s="1655"/>
      <c r="BH20" s="1655"/>
      <c r="BI20" s="1652"/>
      <c r="BJ20" s="1619"/>
      <c r="BK20" s="1621"/>
      <c r="BL20" s="1652"/>
      <c r="BM20" s="1652"/>
      <c r="BN20" s="1652"/>
      <c r="BO20" s="1652"/>
    </row>
    <row r="21" spans="2:67" s="1609" customFormat="1" ht="14.25" customHeight="1" x14ac:dyDescent="0.25">
      <c r="B21" s="1639" t="s">
        <v>2</v>
      </c>
      <c r="C21" s="1640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641" t="s">
        <v>81</v>
      </c>
      <c r="K21" s="1735" t="s">
        <v>89</v>
      </c>
      <c r="L21" s="1732"/>
      <c r="M21" s="1714" t="s">
        <v>40</v>
      </c>
      <c r="N21" s="1715" t="s">
        <v>89</v>
      </c>
      <c r="O21" s="1715" t="s">
        <v>90</v>
      </c>
      <c r="P21" s="1715" t="s">
        <v>91</v>
      </c>
      <c r="Q21" s="1716" t="s">
        <v>101</v>
      </c>
      <c r="R21" s="1733"/>
      <c r="S21" s="1733"/>
      <c r="W21" s="1613"/>
      <c r="Z21" s="1600" t="s">
        <v>87</v>
      </c>
      <c r="AA21" s="1600" t="s">
        <v>89</v>
      </c>
      <c r="AB21" s="1600" t="s">
        <v>90</v>
      </c>
      <c r="AC21" s="1600" t="s">
        <v>91</v>
      </c>
      <c r="AD21" s="1600" t="s">
        <v>88</v>
      </c>
      <c r="AE21" s="1600" t="s">
        <v>89</v>
      </c>
      <c r="AF21" s="1600" t="s">
        <v>90</v>
      </c>
      <c r="AG21" s="1600" t="s">
        <v>91</v>
      </c>
      <c r="AH21" s="1610"/>
      <c r="AI21" s="1601" t="s">
        <v>99</v>
      </c>
      <c r="AJ21" s="1601" t="s">
        <v>98</v>
      </c>
      <c r="AK21" s="1601" t="s">
        <v>97</v>
      </c>
      <c r="AL21" s="1600" t="s">
        <v>96</v>
      </c>
      <c r="AM21" s="1600" t="s">
        <v>95</v>
      </c>
      <c r="AN21" s="1600" t="s">
        <v>92</v>
      </c>
      <c r="AO21" s="1600" t="s">
        <v>89</v>
      </c>
      <c r="AP21" s="1600" t="s">
        <v>90</v>
      </c>
      <c r="AQ21" s="1600" t="s">
        <v>91</v>
      </c>
      <c r="AR21" s="1601" t="s">
        <v>93</v>
      </c>
      <c r="AS21" s="1610"/>
      <c r="AT21" s="1600" t="s">
        <v>94</v>
      </c>
      <c r="AU21" s="1600" t="s">
        <v>92</v>
      </c>
      <c r="AV21" s="1600" t="s">
        <v>89</v>
      </c>
      <c r="AW21" s="1600" t="s">
        <v>90</v>
      </c>
      <c r="AX21" s="1600" t="s">
        <v>91</v>
      </c>
      <c r="AY21" s="1601" t="s">
        <v>93</v>
      </c>
      <c r="AZ21" s="1682" t="s">
        <v>2</v>
      </c>
      <c r="BA21" s="1680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681" t="s">
        <v>81</v>
      </c>
      <c r="BI21" s="1642" t="s">
        <v>89</v>
      </c>
      <c r="BJ21" s="1619"/>
      <c r="BK21" s="1656"/>
      <c r="BL21" s="1652"/>
      <c r="BM21" s="1652"/>
      <c r="BN21" s="1652"/>
      <c r="BO21" s="1652"/>
    </row>
    <row r="22" spans="2:67" ht="14.25" customHeight="1" x14ac:dyDescent="0.25">
      <c r="B22" s="1589">
        <v>5</v>
      </c>
      <c r="C22" s="1632">
        <v>41804.541666666664</v>
      </c>
      <c r="D22" s="1628" t="s">
        <v>173</v>
      </c>
      <c r="E22" s="1629" t="s">
        <v>6</v>
      </c>
      <c r="F22" s="1630" t="s">
        <v>172</v>
      </c>
      <c r="G22" s="1775">
        <v>2</v>
      </c>
      <c r="H22" s="1643" t="s">
        <v>6</v>
      </c>
      <c r="I22" s="1771">
        <v>2</v>
      </c>
      <c r="J22" s="1771" t="s">
        <v>122</v>
      </c>
      <c r="K22" s="1718">
        <f>IF('Resultat &amp; tabell'!J22="",0,BI22)</f>
        <v>0</v>
      </c>
      <c r="L22" s="1719">
        <v>1</v>
      </c>
      <c r="M22" s="1720" t="str">
        <f>VLOOKUP(L22,$AT$22:$AY$25,2,FALSE)</f>
        <v>Elfenbenskusten</v>
      </c>
      <c r="N22" s="1721">
        <f>VLOOKUP(M22,$AU$22:$AY$25,2,FALSE)</f>
        <v>7</v>
      </c>
      <c r="O22" s="1721">
        <f>VLOOKUP(M22,$AU$22:$AY$25,3,FALSE)</f>
        <v>6</v>
      </c>
      <c r="P22" s="1721">
        <f>VLOOKUP(M22,$AU$22:$AY$25,4,FALSE)</f>
        <v>4</v>
      </c>
      <c r="Q22" s="1722">
        <f>VLOOKUP(M22,$AU$22:$AY$25,5,FALSE)</f>
        <v>2</v>
      </c>
      <c r="S22" s="1711"/>
      <c r="T22" s="1595"/>
      <c r="U22" s="1595"/>
      <c r="V22" s="1595"/>
      <c r="W22" s="1595"/>
      <c r="Z22" s="1602" t="s">
        <v>42</v>
      </c>
      <c r="AA22" s="1603">
        <f t="shared" ref="AA22:AA27" si="27">IF(G22="",0,IF($G22&lt;$I22,0,IF($G22=$I22,1,3)))</f>
        <v>1</v>
      </c>
      <c r="AB22" s="1603">
        <f t="shared" ref="AB22:AB27" si="28">G22</f>
        <v>2</v>
      </c>
      <c r="AC22" s="1603">
        <f t="shared" ref="AC22:AC27" si="29">I22</f>
        <v>2</v>
      </c>
      <c r="AD22" s="1602" t="s">
        <v>43</v>
      </c>
      <c r="AE22" s="1603">
        <f t="shared" ref="AE22:AE27" si="30">IF(I22="",0,IF(I22&lt;G22,0,IF(G22=I22,1,3)))</f>
        <v>1</v>
      </c>
      <c r="AF22" s="1599">
        <f t="shared" ref="AF22:AF27" si="31">I22</f>
        <v>2</v>
      </c>
      <c r="AG22" s="1599">
        <f t="shared" ref="AG22:AG27" si="32">G22</f>
        <v>2</v>
      </c>
      <c r="AI22" s="1598">
        <f>RANK($AJ22,$AJ$22:$AJ$25,1)+COUNTIF($AJ$22:$AJ22,$AJ22)-1</f>
        <v>2</v>
      </c>
      <c r="AJ22" s="1598">
        <f>AK22+AL22+AM22</f>
        <v>2</v>
      </c>
      <c r="AK22" s="1598">
        <f>SUMPRODUCT(($AO$22:$AO$25=AO22)*($AR$22:$AR$25=AR22)*($AP$22:$AP$25&gt;AP22))</f>
        <v>0</v>
      </c>
      <c r="AL22" s="1598">
        <f>SUMPRODUCT(($AO$22:$AO$25=AO22)*($AR$22:$AR$25&gt;AR22))</f>
        <v>0</v>
      </c>
      <c r="AM22" s="1598">
        <f>RANK(AO22,$AO$22:$AO$25)</f>
        <v>2</v>
      </c>
      <c r="AN22" s="1602" t="s">
        <v>42</v>
      </c>
      <c r="AO22" s="1598">
        <f>SUMIF($Z$22:$Z$27,$AN22,$AA$22:$AA$27)+SUMIF($AD$22:$AD$27,$AN22,$AE$22:$AE$27)</f>
        <v>4</v>
      </c>
      <c r="AP22" s="1598">
        <f>SUMIF($Z$22:$Z$27,$AN22,$AB$22:$AB$27)+SUMIF($AD$22:$AD$27,$AN22,$AF$22:$AF$27)</f>
        <v>6</v>
      </c>
      <c r="AQ22" s="1598">
        <f>SUMIF($Z$22:$Z$27,$AN22,$AC$22:$AC$27)+SUMIF($AD$22:$AD$27,$AN22,$AG$22:$AG$27)</f>
        <v>6</v>
      </c>
      <c r="AR22" s="1598">
        <f>AP22-AQ22</f>
        <v>0</v>
      </c>
      <c r="AT22" s="1598">
        <v>1</v>
      </c>
      <c r="AU22" s="1598" t="str">
        <f>VLOOKUP($AT22,$AI$22:$AR$25,6,FALSE)</f>
        <v>Elfenbenskusten</v>
      </c>
      <c r="AV22" s="1598">
        <f>VLOOKUP($AU22,$AN$22:$AR$25,2,FALSE)</f>
        <v>7</v>
      </c>
      <c r="AW22" s="1598">
        <f>VLOOKUP($AU22,$AN$22:$AR$25,3,FALSE)</f>
        <v>6</v>
      </c>
      <c r="AX22" s="1598">
        <f>VLOOKUP($AU22,$AN$22:$AR$25,4,FALSE)</f>
        <v>4</v>
      </c>
      <c r="AY22" s="1598">
        <f>VLOOKUP($AU22,$AN$22:$AR$25,5,FALSE)</f>
        <v>2</v>
      </c>
      <c r="AZ22" s="1660">
        <v>5</v>
      </c>
      <c r="BA22" s="1667">
        <v>41804.541666666664</v>
      </c>
      <c r="BB22" s="1662" t="s">
        <v>42</v>
      </c>
      <c r="BC22" s="1663" t="s">
        <v>6</v>
      </c>
      <c r="BD22" s="1664" t="s">
        <v>43</v>
      </c>
      <c r="BE22" s="1666">
        <f>IF(G22='Resultat &amp; tabell'!$G22,2,0)</f>
        <v>0</v>
      </c>
      <c r="BF22" s="1665" t="s">
        <v>6</v>
      </c>
      <c r="BG22" s="1666">
        <f>IF(I22='Resultat &amp; tabell'!$I22,2,0)</f>
        <v>0</v>
      </c>
      <c r="BH22" s="1666">
        <f>IF(J22='Resultat &amp; tabell'!$J22,1,0)</f>
        <v>0</v>
      </c>
      <c r="BI22" s="1650">
        <f t="shared" ref="BI22:BI27" si="33">SUM(BE22+BG22+BH22)</f>
        <v>0</v>
      </c>
      <c r="BJ22" s="1620"/>
      <c r="BK22" s="1653"/>
      <c r="BL22" s="1690"/>
      <c r="BM22" s="1690"/>
      <c r="BN22" s="1690"/>
      <c r="BO22" s="1690"/>
    </row>
    <row r="23" spans="2:67" ht="14.25" customHeight="1" x14ac:dyDescent="0.25">
      <c r="B23" s="1589">
        <v>6</v>
      </c>
      <c r="C23" s="1632">
        <v>41805</v>
      </c>
      <c r="D23" s="1636" t="s">
        <v>167</v>
      </c>
      <c r="E23" s="1629" t="s">
        <v>6</v>
      </c>
      <c r="F23" s="1630" t="s">
        <v>171</v>
      </c>
      <c r="G23" s="1775">
        <v>2</v>
      </c>
      <c r="H23" s="1643" t="s">
        <v>6</v>
      </c>
      <c r="I23" s="1771">
        <v>2</v>
      </c>
      <c r="J23" s="1771" t="s">
        <v>122</v>
      </c>
      <c r="K23" s="1718">
        <f>IF('Resultat &amp; tabell'!J23="",0,BI23)</f>
        <v>2</v>
      </c>
      <c r="L23" s="1708">
        <v>2</v>
      </c>
      <c r="M23" s="1724" t="str">
        <f>VLOOKUP(L23,$AT$22:$AY$25,2,FALSE)</f>
        <v>Colombia</v>
      </c>
      <c r="N23" s="1725">
        <f>VLOOKUP(M23,$AU$22:$AY$25,2,FALSE)</f>
        <v>4</v>
      </c>
      <c r="O23" s="1725">
        <f>VLOOKUP(M23,$AU$22:$AY$25,3,FALSE)</f>
        <v>6</v>
      </c>
      <c r="P23" s="1725">
        <f>VLOOKUP(M23,$AU$22:$AY$25,4,FALSE)</f>
        <v>6</v>
      </c>
      <c r="Q23" s="1726">
        <f>VLOOKUP(M23,$AU$22:$AY$25,5,FALSE)</f>
        <v>0</v>
      </c>
      <c r="S23" s="1711"/>
      <c r="T23" s="1595"/>
      <c r="U23" s="1595"/>
      <c r="V23" s="1595"/>
      <c r="W23" s="1595"/>
      <c r="Z23" s="1599" t="s">
        <v>46</v>
      </c>
      <c r="AA23" s="1603">
        <f t="shared" si="27"/>
        <v>1</v>
      </c>
      <c r="AB23" s="1603">
        <f t="shared" si="28"/>
        <v>2</v>
      </c>
      <c r="AC23" s="1603">
        <f t="shared" si="29"/>
        <v>2</v>
      </c>
      <c r="AD23" s="1602" t="s">
        <v>47</v>
      </c>
      <c r="AE23" s="1603">
        <f t="shared" si="30"/>
        <v>1</v>
      </c>
      <c r="AF23" s="1599">
        <f t="shared" si="31"/>
        <v>2</v>
      </c>
      <c r="AG23" s="1599">
        <f t="shared" si="32"/>
        <v>2</v>
      </c>
      <c r="AI23" s="1598">
        <f>RANK($AJ23,$AJ$22:$AJ$25,1)+COUNTIF($AJ$22:$AJ23,$AJ23)-1</f>
        <v>1</v>
      </c>
      <c r="AJ23" s="1598">
        <f>AK23+AL23+AM23</f>
        <v>1</v>
      </c>
      <c r="AK23" s="1598">
        <f t="shared" ref="AK23:AK25" si="34">SUMPRODUCT(($AO$22:$AO$25=AO23)*($AR$22:$AR$25=AR23)*($AP$22:$AP$25&gt;AP23))</f>
        <v>0</v>
      </c>
      <c r="AL23" s="1598">
        <f t="shared" ref="AL23:AL25" si="35">SUMPRODUCT(($AO$22:$AO$25=AO23)*($AR$22:$AR$25&gt;AR23))</f>
        <v>0</v>
      </c>
      <c r="AM23" s="1598">
        <f t="shared" ref="AM23:AM25" si="36">RANK(AO23,$AO$22:$AO$25)</f>
        <v>1</v>
      </c>
      <c r="AN23" s="1599" t="s">
        <v>46</v>
      </c>
      <c r="AO23" s="1598">
        <f t="shared" ref="AO23:AO25" si="37">SUMIF($Z$22:$Z$27,$AN23,$AA$22:$AA$27)+SUMIF($AD$22:$AD$27,$AN23,$AE$22:$AE$27)</f>
        <v>7</v>
      </c>
      <c r="AP23" s="1598">
        <f t="shared" ref="AP23:AP25" si="38">SUMIF($Z$22:$Z$27,$AN23,$AB$22:$AB$27)+SUMIF($AD$22:$AD$27,$AN23,$AF$22:$AF$27)</f>
        <v>6</v>
      </c>
      <c r="AQ23" s="1598">
        <f t="shared" ref="AQ23:AQ25" si="39">SUMIF($Z$22:$Z$27,$AN23,$AC$22:$AC$27)+SUMIF($AD$22:$AD$27,$AN23,$AG$22:$AG$27)</f>
        <v>4</v>
      </c>
      <c r="AR23" s="1598">
        <f t="shared" ref="AR23:AR25" si="40">AP23-AQ23</f>
        <v>2</v>
      </c>
      <c r="AT23" s="1598">
        <v>2</v>
      </c>
      <c r="AU23" s="1598" t="str">
        <f t="shared" ref="AU23:AU25" si="41">VLOOKUP($AT23,$AI$22:$AR$25,6,FALSE)</f>
        <v>Colombia</v>
      </c>
      <c r="AV23" s="1598">
        <f t="shared" ref="AV23:AV25" si="42">VLOOKUP($AU23,$AN$22:$AR$25,2,FALSE)</f>
        <v>4</v>
      </c>
      <c r="AW23" s="1598">
        <f t="shared" ref="AW23:AW25" si="43">VLOOKUP($AU23,$AN$22:$AR$25,3,FALSE)</f>
        <v>6</v>
      </c>
      <c r="AX23" s="1598">
        <f t="shared" ref="AX23:AX25" si="44">VLOOKUP($AU23,$AN$22:$AR$25,4,FALSE)</f>
        <v>6</v>
      </c>
      <c r="AY23" s="1598">
        <f t="shared" ref="AY23:AY25" si="45">VLOOKUP($AU23,$AN$22:$AR$25,5,FALSE)</f>
        <v>0</v>
      </c>
      <c r="AZ23" s="1660">
        <v>6</v>
      </c>
      <c r="BA23" s="1667">
        <v>41805</v>
      </c>
      <c r="BB23" s="1683" t="s">
        <v>46</v>
      </c>
      <c r="BC23" s="1663" t="s">
        <v>6</v>
      </c>
      <c r="BD23" s="1664" t="s">
        <v>47</v>
      </c>
      <c r="BE23" s="1666">
        <f>IF(G23='Resultat &amp; tabell'!$G23,2,0)</f>
        <v>2</v>
      </c>
      <c r="BF23" s="1665" t="s">
        <v>6</v>
      </c>
      <c r="BG23" s="1666">
        <f>IF(I23='Resultat &amp; tabell'!$I23,2,0)</f>
        <v>0</v>
      </c>
      <c r="BH23" s="1666">
        <f>IF(J23='Resultat &amp; tabell'!$J23,1,0)</f>
        <v>0</v>
      </c>
      <c r="BI23" s="1650">
        <f t="shared" si="33"/>
        <v>2</v>
      </c>
      <c r="BK23" s="1653"/>
      <c r="BL23" s="1690"/>
      <c r="BM23" s="1690"/>
      <c r="BN23" s="1690"/>
      <c r="BO23" s="1690"/>
    </row>
    <row r="24" spans="2:67" ht="14.25" customHeight="1" x14ac:dyDescent="0.25">
      <c r="B24" s="1589">
        <v>21</v>
      </c>
      <c r="C24" s="1632">
        <v>41809.541666666664</v>
      </c>
      <c r="D24" s="1628" t="s">
        <v>173</v>
      </c>
      <c r="E24" s="1629" t="s">
        <v>6</v>
      </c>
      <c r="F24" s="1630" t="s">
        <v>167</v>
      </c>
      <c r="G24" s="1775">
        <v>1</v>
      </c>
      <c r="H24" s="1643" t="s">
        <v>6</v>
      </c>
      <c r="I24" s="1771">
        <v>2</v>
      </c>
      <c r="J24" s="1771">
        <v>2</v>
      </c>
      <c r="K24" s="1718">
        <f>IF('Resultat &amp; tabell'!J24="",0,BI24)</f>
        <v>0</v>
      </c>
      <c r="L24" s="1708">
        <v>3</v>
      </c>
      <c r="M24" s="1739" t="str">
        <f>VLOOKUP(L24,$AT$22:$AY$25,2,FALSE)</f>
        <v>Japan</v>
      </c>
      <c r="N24" s="1740">
        <f>VLOOKUP(M24,$AU$22:$AY$25,2,FALSE)</f>
        <v>2</v>
      </c>
      <c r="O24" s="1740">
        <f>VLOOKUP(M24,$AU$22:$AY$25,3,FALSE)</f>
        <v>4</v>
      </c>
      <c r="P24" s="1740">
        <f>VLOOKUP(M24,$AU$22:$AY$25,4,FALSE)</f>
        <v>5</v>
      </c>
      <c r="Q24" s="1741">
        <f>VLOOKUP(M24,$AU$22:$AY$25,5,FALSE)</f>
        <v>-1</v>
      </c>
      <c r="S24" s="1711"/>
      <c r="T24" s="1595"/>
      <c r="U24" s="1595"/>
      <c r="V24" s="1595"/>
      <c r="W24" s="1595"/>
      <c r="Z24" s="1602" t="s">
        <v>42</v>
      </c>
      <c r="AA24" s="1603">
        <f t="shared" si="27"/>
        <v>0</v>
      </c>
      <c r="AB24" s="1603">
        <f t="shared" si="28"/>
        <v>1</v>
      </c>
      <c r="AC24" s="1603">
        <f t="shared" si="29"/>
        <v>2</v>
      </c>
      <c r="AD24" s="1602" t="s">
        <v>46</v>
      </c>
      <c r="AE24" s="1603">
        <f t="shared" si="30"/>
        <v>3</v>
      </c>
      <c r="AF24" s="1599">
        <f t="shared" si="31"/>
        <v>2</v>
      </c>
      <c r="AG24" s="1599">
        <f t="shared" si="32"/>
        <v>1</v>
      </c>
      <c r="AI24" s="1598">
        <f>RANK($AJ24,$AJ$22:$AJ$25,1)+COUNTIF($AJ$22:$AJ24,$AJ24)-1</f>
        <v>4</v>
      </c>
      <c r="AJ24" s="1598">
        <f>AK24+AL24+AM24</f>
        <v>4</v>
      </c>
      <c r="AK24" s="1598">
        <f t="shared" si="34"/>
        <v>1</v>
      </c>
      <c r="AL24" s="1598">
        <f t="shared" si="35"/>
        <v>0</v>
      </c>
      <c r="AM24" s="1598">
        <f t="shared" si="36"/>
        <v>3</v>
      </c>
      <c r="AN24" s="1602" t="s">
        <v>43</v>
      </c>
      <c r="AO24" s="1598">
        <f t="shared" si="37"/>
        <v>2</v>
      </c>
      <c r="AP24" s="1598">
        <f t="shared" si="38"/>
        <v>3</v>
      </c>
      <c r="AQ24" s="1598">
        <f t="shared" si="39"/>
        <v>4</v>
      </c>
      <c r="AR24" s="1598">
        <f t="shared" si="40"/>
        <v>-1</v>
      </c>
      <c r="AT24" s="1598">
        <v>3</v>
      </c>
      <c r="AU24" s="1598" t="str">
        <f t="shared" si="41"/>
        <v>Japan</v>
      </c>
      <c r="AV24" s="1598">
        <f t="shared" si="42"/>
        <v>2</v>
      </c>
      <c r="AW24" s="1598">
        <f t="shared" si="43"/>
        <v>4</v>
      </c>
      <c r="AX24" s="1598">
        <f t="shared" si="44"/>
        <v>5</v>
      </c>
      <c r="AY24" s="1598">
        <f t="shared" si="45"/>
        <v>-1</v>
      </c>
      <c r="AZ24" s="1660">
        <v>21</v>
      </c>
      <c r="BA24" s="1667">
        <v>41809.541666666664</v>
      </c>
      <c r="BB24" s="1662" t="s">
        <v>42</v>
      </c>
      <c r="BC24" s="1663" t="s">
        <v>6</v>
      </c>
      <c r="BD24" s="1664" t="s">
        <v>46</v>
      </c>
      <c r="BE24" s="1666">
        <f>IF(G24='Resultat &amp; tabell'!$G24,2,0)</f>
        <v>0</v>
      </c>
      <c r="BF24" s="1665" t="s">
        <v>6</v>
      </c>
      <c r="BG24" s="1666">
        <f>IF(I24='Resultat &amp; tabell'!$I24,2,0)</f>
        <v>0</v>
      </c>
      <c r="BH24" s="1666">
        <f>IF(J24='Resultat &amp; tabell'!$J24,1,0)</f>
        <v>0</v>
      </c>
      <c r="BI24" s="1650">
        <f t="shared" si="33"/>
        <v>0</v>
      </c>
      <c r="BK24" s="1668"/>
      <c r="BL24" s="1690"/>
      <c r="BM24" s="1690"/>
      <c r="BN24" s="1690"/>
      <c r="BO24" s="1690"/>
    </row>
    <row r="25" spans="2:67" ht="14.25" customHeight="1" x14ac:dyDescent="0.25">
      <c r="B25" s="1589">
        <v>22</v>
      </c>
      <c r="C25" s="1632">
        <v>41809.791666666664</v>
      </c>
      <c r="D25" s="1628" t="s">
        <v>171</v>
      </c>
      <c r="E25" s="1629" t="s">
        <v>6</v>
      </c>
      <c r="F25" s="1630" t="s">
        <v>172</v>
      </c>
      <c r="G25" s="1775">
        <v>0</v>
      </c>
      <c r="H25" s="1643" t="s">
        <v>6</v>
      </c>
      <c r="I25" s="1771">
        <v>0</v>
      </c>
      <c r="J25" s="1771" t="s">
        <v>122</v>
      </c>
      <c r="K25" s="1718">
        <f>IF('Resultat &amp; tabell'!J25="",0,BI25)</f>
        <v>5</v>
      </c>
      <c r="L25" s="1708">
        <v>4</v>
      </c>
      <c r="M25" s="1728" t="str">
        <f>VLOOKUP(L25,$AT$22:$AY$25,2,FALSE)</f>
        <v>Grekland</v>
      </c>
      <c r="N25" s="1725">
        <f>VLOOKUP(M25,$AU$22:$AY$25,2,FALSE)</f>
        <v>2</v>
      </c>
      <c r="O25" s="1725">
        <f>VLOOKUP(M25,$AU$22:$AY$25,3,FALSE)</f>
        <v>3</v>
      </c>
      <c r="P25" s="1725">
        <f>VLOOKUP(M25,$AU$22:$AY$25,4,FALSE)</f>
        <v>4</v>
      </c>
      <c r="Q25" s="1726">
        <f>VLOOKUP(M25,$AU$22:$AY$25,5,FALSE)</f>
        <v>-1</v>
      </c>
      <c r="S25" s="1711"/>
      <c r="T25" s="1595"/>
      <c r="U25" s="1595"/>
      <c r="V25" s="1595"/>
      <c r="W25" s="1595"/>
      <c r="Z25" s="1602" t="s">
        <v>47</v>
      </c>
      <c r="AA25" s="1603">
        <f t="shared" si="27"/>
        <v>1</v>
      </c>
      <c r="AB25" s="1603">
        <f t="shared" si="28"/>
        <v>0</v>
      </c>
      <c r="AC25" s="1603">
        <f t="shared" si="29"/>
        <v>0</v>
      </c>
      <c r="AD25" s="1602" t="s">
        <v>43</v>
      </c>
      <c r="AE25" s="1603">
        <f t="shared" si="30"/>
        <v>1</v>
      </c>
      <c r="AF25" s="1599">
        <f t="shared" si="31"/>
        <v>0</v>
      </c>
      <c r="AG25" s="1599">
        <f t="shared" si="32"/>
        <v>0</v>
      </c>
      <c r="AI25" s="1598">
        <f>RANK($AJ25,$AJ$22:$AJ$25,1)+COUNTIF($AJ$22:$AJ25,$AJ25)-1</f>
        <v>3</v>
      </c>
      <c r="AJ25" s="1598">
        <f>AK25+AL25+AM25</f>
        <v>3</v>
      </c>
      <c r="AK25" s="1598">
        <f t="shared" si="34"/>
        <v>0</v>
      </c>
      <c r="AL25" s="1598">
        <f t="shared" si="35"/>
        <v>0</v>
      </c>
      <c r="AM25" s="1598">
        <f t="shared" si="36"/>
        <v>3</v>
      </c>
      <c r="AN25" s="1602" t="s">
        <v>47</v>
      </c>
      <c r="AO25" s="1598">
        <f t="shared" si="37"/>
        <v>2</v>
      </c>
      <c r="AP25" s="1598">
        <f t="shared" si="38"/>
        <v>4</v>
      </c>
      <c r="AQ25" s="1598">
        <f t="shared" si="39"/>
        <v>5</v>
      </c>
      <c r="AR25" s="1598">
        <f t="shared" si="40"/>
        <v>-1</v>
      </c>
      <c r="AT25" s="1598">
        <v>4</v>
      </c>
      <c r="AU25" s="1598" t="str">
        <f t="shared" si="41"/>
        <v>Grekland</v>
      </c>
      <c r="AV25" s="1598">
        <f t="shared" si="42"/>
        <v>2</v>
      </c>
      <c r="AW25" s="1598">
        <f t="shared" si="43"/>
        <v>3</v>
      </c>
      <c r="AX25" s="1598">
        <f t="shared" si="44"/>
        <v>4</v>
      </c>
      <c r="AY25" s="1598">
        <f t="shared" si="45"/>
        <v>-1</v>
      </c>
      <c r="AZ25" s="1660">
        <v>22</v>
      </c>
      <c r="BA25" s="1667">
        <v>41809.791666666664</v>
      </c>
      <c r="BB25" s="1662" t="s">
        <v>47</v>
      </c>
      <c r="BC25" s="1663" t="s">
        <v>6</v>
      </c>
      <c r="BD25" s="1664" t="s">
        <v>43</v>
      </c>
      <c r="BE25" s="1666">
        <f>IF(G25='Resultat &amp; tabell'!$G25,2,0)</f>
        <v>2</v>
      </c>
      <c r="BF25" s="1665" t="s">
        <v>6</v>
      </c>
      <c r="BG25" s="1666">
        <f>IF(I25='Resultat &amp; tabell'!$I25,2,0)</f>
        <v>2</v>
      </c>
      <c r="BH25" s="1666">
        <f>IF(J25='Resultat &amp; tabell'!$J25,1,0)</f>
        <v>1</v>
      </c>
      <c r="BI25" s="1650">
        <f t="shared" si="33"/>
        <v>5</v>
      </c>
      <c r="BK25" s="1668"/>
      <c r="BL25" s="1690"/>
      <c r="BM25" s="1690"/>
      <c r="BN25" s="1690"/>
      <c r="BO25" s="1690"/>
    </row>
    <row r="26" spans="2:67" ht="14.25" customHeight="1" x14ac:dyDescent="0.25">
      <c r="B26" s="1589">
        <v>37</v>
      </c>
      <c r="C26" s="1632">
        <v>41814.666666666664</v>
      </c>
      <c r="D26" s="1628" t="s">
        <v>171</v>
      </c>
      <c r="E26" s="1629" t="s">
        <v>6</v>
      </c>
      <c r="F26" s="1630" t="s">
        <v>173</v>
      </c>
      <c r="G26" s="1775">
        <v>2</v>
      </c>
      <c r="H26" s="1643" t="s">
        <v>6</v>
      </c>
      <c r="I26" s="1771">
        <v>3</v>
      </c>
      <c r="J26" s="1771">
        <v>2</v>
      </c>
      <c r="K26" s="1718">
        <f>IF('Resultat &amp; tabell'!J26="",0,BI26)</f>
        <v>1</v>
      </c>
      <c r="N26" s="1730"/>
      <c r="O26" s="1730"/>
      <c r="P26" s="1730"/>
      <c r="Q26" s="1730"/>
      <c r="S26" s="1711"/>
      <c r="T26" s="1595"/>
      <c r="U26" s="1595"/>
      <c r="V26" s="1595"/>
      <c r="W26" s="1595"/>
      <c r="Z26" s="1602" t="s">
        <v>47</v>
      </c>
      <c r="AA26" s="1603">
        <f t="shared" si="27"/>
        <v>0</v>
      </c>
      <c r="AB26" s="1603">
        <f t="shared" si="28"/>
        <v>2</v>
      </c>
      <c r="AC26" s="1603">
        <f t="shared" si="29"/>
        <v>3</v>
      </c>
      <c r="AD26" s="1602" t="s">
        <v>42</v>
      </c>
      <c r="AE26" s="1603">
        <f t="shared" si="30"/>
        <v>3</v>
      </c>
      <c r="AF26" s="1599">
        <f t="shared" si="31"/>
        <v>3</v>
      </c>
      <c r="AG26" s="1599">
        <f t="shared" si="32"/>
        <v>2</v>
      </c>
      <c r="AZ26" s="1660">
        <v>37</v>
      </c>
      <c r="BA26" s="1667">
        <v>41814.666666666664</v>
      </c>
      <c r="BB26" s="1662" t="s">
        <v>47</v>
      </c>
      <c r="BC26" s="1663" t="s">
        <v>6</v>
      </c>
      <c r="BD26" s="1664" t="s">
        <v>42</v>
      </c>
      <c r="BE26" s="1666">
        <f>IF(G26='Resultat &amp; tabell'!$G26,2,0)</f>
        <v>0</v>
      </c>
      <c r="BF26" s="1665" t="s">
        <v>6</v>
      </c>
      <c r="BG26" s="1666">
        <f>IF(I26='Resultat &amp; tabell'!$I26,2,0)</f>
        <v>0</v>
      </c>
      <c r="BH26" s="1666">
        <f>IF(J26='Resultat &amp; tabell'!$J26,1,0)</f>
        <v>1</v>
      </c>
      <c r="BI26" s="1650">
        <f t="shared" si="33"/>
        <v>1</v>
      </c>
      <c r="BL26" s="1690"/>
      <c r="BM26" s="1690"/>
      <c r="BN26" s="1690"/>
      <c r="BO26" s="1690"/>
    </row>
    <row r="27" spans="2:67" ht="14.25" customHeight="1" x14ac:dyDescent="0.25">
      <c r="B27" s="1589">
        <v>38</v>
      </c>
      <c r="C27" s="1632">
        <v>41814.708333333336</v>
      </c>
      <c r="D27" s="1628" t="s">
        <v>172</v>
      </c>
      <c r="E27" s="1629" t="s">
        <v>6</v>
      </c>
      <c r="F27" s="1630" t="s">
        <v>167</v>
      </c>
      <c r="G27" s="1775">
        <v>1</v>
      </c>
      <c r="H27" s="1643" t="s">
        <v>6</v>
      </c>
      <c r="I27" s="1771">
        <v>2</v>
      </c>
      <c r="J27" s="1771">
        <v>2</v>
      </c>
      <c r="K27" s="1718">
        <f>IF('Resultat &amp; tabell'!J27="",0,BI27)</f>
        <v>0</v>
      </c>
      <c r="N27" s="1730"/>
      <c r="O27" s="1730"/>
      <c r="P27" s="1730"/>
      <c r="Q27" s="1730"/>
      <c r="S27" s="1711"/>
      <c r="T27" s="1595"/>
      <c r="U27" s="1595"/>
      <c r="V27" s="1595"/>
      <c r="W27" s="1595"/>
      <c r="Z27" s="1602" t="s">
        <v>43</v>
      </c>
      <c r="AA27" s="1603">
        <f t="shared" si="27"/>
        <v>0</v>
      </c>
      <c r="AB27" s="1603">
        <f t="shared" si="28"/>
        <v>1</v>
      </c>
      <c r="AC27" s="1603">
        <f t="shared" si="29"/>
        <v>2</v>
      </c>
      <c r="AD27" s="1602" t="s">
        <v>46</v>
      </c>
      <c r="AE27" s="1603">
        <f t="shared" si="30"/>
        <v>3</v>
      </c>
      <c r="AF27" s="1599">
        <f t="shared" si="31"/>
        <v>2</v>
      </c>
      <c r="AG27" s="1599">
        <f t="shared" si="32"/>
        <v>1</v>
      </c>
      <c r="AZ27" s="1660">
        <v>38</v>
      </c>
      <c r="BA27" s="1667">
        <v>41814.708333333336</v>
      </c>
      <c r="BB27" s="1662" t="s">
        <v>43</v>
      </c>
      <c r="BC27" s="1663" t="s">
        <v>6</v>
      </c>
      <c r="BD27" s="1664" t="s">
        <v>46</v>
      </c>
      <c r="BE27" s="1666">
        <f>IF(G27='Resultat &amp; tabell'!$G27,2,0)</f>
        <v>0</v>
      </c>
      <c r="BF27" s="1665" t="s">
        <v>6</v>
      </c>
      <c r="BG27" s="1666">
        <f>IF(I27='Resultat &amp; tabell'!$I27,2,0)</f>
        <v>0</v>
      </c>
      <c r="BH27" s="1666">
        <f>IF(J27='Resultat &amp; tabell'!$J27,1,0)</f>
        <v>0</v>
      </c>
      <c r="BI27" s="1650">
        <f t="shared" si="33"/>
        <v>0</v>
      </c>
      <c r="BL27" s="1690"/>
      <c r="BM27" s="1690"/>
      <c r="BN27" s="1690"/>
      <c r="BO27" s="1690"/>
    </row>
    <row r="28" spans="2:67" ht="14.25" customHeight="1" x14ac:dyDescent="0.25">
      <c r="C28" s="1604"/>
      <c r="K28" s="1731"/>
      <c r="N28" s="1730"/>
      <c r="O28" s="1730"/>
      <c r="P28" s="1730"/>
      <c r="Q28" s="1730"/>
      <c r="S28" s="1711"/>
      <c r="T28" s="1595"/>
      <c r="U28" s="1595"/>
      <c r="V28" s="1595"/>
      <c r="W28" s="1595"/>
      <c r="BA28" s="1675"/>
      <c r="BI28" s="1651"/>
      <c r="BL28" s="1690"/>
      <c r="BM28" s="1690"/>
      <c r="BN28" s="1690"/>
      <c r="BO28" s="1690"/>
    </row>
    <row r="29" spans="2:67" s="1609" customFormat="1" ht="14.25" customHeight="1" x14ac:dyDescent="0.25">
      <c r="B29" s="1586" t="s">
        <v>53</v>
      </c>
      <c r="C29" s="1607"/>
      <c r="D29" s="1592"/>
      <c r="E29" s="1593"/>
      <c r="F29" s="1592"/>
      <c r="G29" s="1593"/>
      <c r="H29" s="1593"/>
      <c r="I29" s="1593"/>
      <c r="J29" s="1593"/>
      <c r="K29" s="1731"/>
      <c r="L29" s="1732"/>
      <c r="M29" s="1733"/>
      <c r="N29" s="1734"/>
      <c r="O29" s="1734"/>
      <c r="P29" s="1734"/>
      <c r="Q29" s="1734"/>
      <c r="R29" s="1733"/>
      <c r="S29" s="1733"/>
      <c r="Z29" s="1596"/>
      <c r="AA29" s="1603"/>
      <c r="AB29" s="1603"/>
      <c r="AC29" s="1603"/>
      <c r="AD29" s="1596"/>
      <c r="AE29" s="1610"/>
      <c r="AF29" s="1611"/>
      <c r="AG29" s="1611"/>
      <c r="AH29" s="1610"/>
      <c r="AI29" s="1610"/>
      <c r="AJ29" s="1610"/>
      <c r="AK29" s="1610"/>
      <c r="AL29" s="1610"/>
      <c r="AM29" s="1610"/>
      <c r="AN29" s="1610"/>
      <c r="AO29" s="1610"/>
      <c r="AP29" s="1610"/>
      <c r="AQ29" s="1610"/>
      <c r="AR29" s="1610"/>
      <c r="AS29" s="1610"/>
      <c r="AT29" s="1610"/>
      <c r="AU29" s="1610"/>
      <c r="AV29" s="1610"/>
      <c r="AW29" s="1610"/>
      <c r="AX29" s="1610"/>
      <c r="AY29" s="1610"/>
      <c r="AZ29" s="1653" t="s">
        <v>53</v>
      </c>
      <c r="BA29" s="1677"/>
      <c r="BB29" s="1654"/>
      <c r="BC29" s="1655"/>
      <c r="BD29" s="1654"/>
      <c r="BE29" s="1655"/>
      <c r="BF29" s="1655"/>
      <c r="BG29" s="1655"/>
      <c r="BH29" s="1655"/>
      <c r="BI29" s="1652"/>
      <c r="BJ29" s="1619"/>
      <c r="BK29" s="1621"/>
      <c r="BL29" s="1652"/>
      <c r="BM29" s="1652"/>
      <c r="BN29" s="1652"/>
      <c r="BO29" s="1652"/>
    </row>
    <row r="30" spans="2:67" s="1609" customFormat="1" ht="14.25" customHeight="1" x14ac:dyDescent="0.25">
      <c r="B30" s="1639" t="s">
        <v>2</v>
      </c>
      <c r="C30" s="1640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641" t="s">
        <v>81</v>
      </c>
      <c r="K30" s="1735" t="s">
        <v>89</v>
      </c>
      <c r="L30" s="1732"/>
      <c r="M30" s="1714" t="s">
        <v>53</v>
      </c>
      <c r="N30" s="1715" t="s">
        <v>89</v>
      </c>
      <c r="O30" s="1715" t="s">
        <v>90</v>
      </c>
      <c r="P30" s="1715" t="s">
        <v>91</v>
      </c>
      <c r="Q30" s="1716" t="s">
        <v>101</v>
      </c>
      <c r="R30" s="1733"/>
      <c r="S30" s="1733"/>
      <c r="Z30" s="1600" t="s">
        <v>87</v>
      </c>
      <c r="AA30" s="1600" t="s">
        <v>89</v>
      </c>
      <c r="AB30" s="1600" t="s">
        <v>90</v>
      </c>
      <c r="AC30" s="1600" t="s">
        <v>91</v>
      </c>
      <c r="AD30" s="1600" t="s">
        <v>88</v>
      </c>
      <c r="AE30" s="1600" t="s">
        <v>89</v>
      </c>
      <c r="AF30" s="1600" t="s">
        <v>90</v>
      </c>
      <c r="AG30" s="1600" t="s">
        <v>91</v>
      </c>
      <c r="AH30" s="1610"/>
      <c r="AI30" s="1601" t="s">
        <v>99</v>
      </c>
      <c r="AJ30" s="1601" t="s">
        <v>98</v>
      </c>
      <c r="AK30" s="1601" t="s">
        <v>97</v>
      </c>
      <c r="AL30" s="1600" t="s">
        <v>96</v>
      </c>
      <c r="AM30" s="1600" t="s">
        <v>95</v>
      </c>
      <c r="AN30" s="1600" t="s">
        <v>92</v>
      </c>
      <c r="AO30" s="1600" t="s">
        <v>89</v>
      </c>
      <c r="AP30" s="1600" t="s">
        <v>90</v>
      </c>
      <c r="AQ30" s="1600" t="s">
        <v>91</v>
      </c>
      <c r="AR30" s="1601" t="s">
        <v>93</v>
      </c>
      <c r="AS30" s="1610"/>
      <c r="AT30" s="1600" t="s">
        <v>94</v>
      </c>
      <c r="AU30" s="1600" t="s">
        <v>92</v>
      </c>
      <c r="AV30" s="1600" t="s">
        <v>89</v>
      </c>
      <c r="AW30" s="1600" t="s">
        <v>90</v>
      </c>
      <c r="AX30" s="1600" t="s">
        <v>91</v>
      </c>
      <c r="AY30" s="1601" t="s">
        <v>93</v>
      </c>
      <c r="AZ30" s="1682" t="s">
        <v>2</v>
      </c>
      <c r="BA30" s="1680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681" t="s">
        <v>81</v>
      </c>
      <c r="BI30" s="1642" t="s">
        <v>89</v>
      </c>
      <c r="BJ30" s="1619"/>
      <c r="BK30" s="1656"/>
      <c r="BL30" s="1652"/>
      <c r="BM30" s="1652"/>
      <c r="BN30" s="1652"/>
      <c r="BO30" s="1652"/>
    </row>
    <row r="31" spans="2:67" ht="14.25" customHeight="1" x14ac:dyDescent="0.25">
      <c r="B31" s="1589">
        <v>7</v>
      </c>
      <c r="C31" s="1632">
        <v>41804.666666666664</v>
      </c>
      <c r="D31" s="1628" t="s">
        <v>182</v>
      </c>
      <c r="E31" s="1629" t="s">
        <v>6</v>
      </c>
      <c r="F31" s="1630" t="s">
        <v>185</v>
      </c>
      <c r="G31" s="1779">
        <v>4</v>
      </c>
      <c r="H31" s="1643" t="s">
        <v>6</v>
      </c>
      <c r="I31" s="1776">
        <v>1</v>
      </c>
      <c r="J31" s="1776">
        <v>1</v>
      </c>
      <c r="K31" s="1718">
        <f>IF('Resultat &amp; tabell'!J31="",0,BI31)</f>
        <v>0</v>
      </c>
      <c r="L31" s="1719">
        <v>1</v>
      </c>
      <c r="M31" s="1720" t="str">
        <f>VLOOKUP(L31,$AT$31:$AY$34,2,FALSE)</f>
        <v>Uruguay</v>
      </c>
      <c r="N31" s="1721">
        <f>VLOOKUP(M31,$AU$31:$AY$34,2,FALSE)</f>
        <v>9</v>
      </c>
      <c r="O31" s="1721">
        <f>VLOOKUP(M31,$AU$31:$AY$34,3,FALSE)</f>
        <v>8</v>
      </c>
      <c r="P31" s="1721">
        <f>VLOOKUP(M31,$AU$31:$AY$34,4,FALSE)</f>
        <v>3</v>
      </c>
      <c r="Q31" s="1722">
        <f>VLOOKUP(M31,$AU$31:$AY$34,5,FALSE)</f>
        <v>5</v>
      </c>
      <c r="S31" s="1711"/>
      <c r="T31" s="1595"/>
      <c r="U31" s="1595"/>
      <c r="V31" s="1595"/>
      <c r="W31" s="1595"/>
      <c r="Z31" s="1602" t="s">
        <v>55</v>
      </c>
      <c r="AA31" s="1603">
        <f t="shared" ref="AA31:AA36" si="46">IF(G31="",0,IF($G31&lt;$I31,0,IF($G31=$I31,1,3)))</f>
        <v>3</v>
      </c>
      <c r="AB31" s="1603">
        <f t="shared" ref="AB31:AB36" si="47">G31</f>
        <v>4</v>
      </c>
      <c r="AC31" s="1603">
        <f t="shared" ref="AC31:AC36" si="48">I31</f>
        <v>1</v>
      </c>
      <c r="AD31" s="1602" t="s">
        <v>56</v>
      </c>
      <c r="AE31" s="1603">
        <f t="shared" ref="AE31:AE36" si="49">IF(I31="",0,IF(I31&lt;G31,0,IF(G31=I31,1,3)))</f>
        <v>0</v>
      </c>
      <c r="AF31" s="1599">
        <f t="shared" ref="AF31:AF36" si="50">I31</f>
        <v>1</v>
      </c>
      <c r="AG31" s="1599">
        <f t="shared" ref="AG31:AG36" si="51">G31</f>
        <v>4</v>
      </c>
      <c r="AI31" s="1598">
        <f>RANK($AJ31,$AJ$31:$AJ$34,1)+COUNTIF($AJ$31:$AJ31,$AJ31)-1</f>
        <v>1</v>
      </c>
      <c r="AJ31" s="1598">
        <f>AK31+AL31+AM31</f>
        <v>1</v>
      </c>
      <c r="AK31" s="1598">
        <f>SUMPRODUCT(($AO$31:$AO$34=AO31)*($AR$31:$AR$34=AR31)*($AP$31:$AP$34&gt;AP31))</f>
        <v>0</v>
      </c>
      <c r="AL31" s="1598">
        <f>SUMPRODUCT(($AO$31:$AO$34=AO31)*($AR$31:$AR$34&gt;AR31))</f>
        <v>0</v>
      </c>
      <c r="AM31" s="1598">
        <f>RANK(AO31,$AO$31:$AO$34)</f>
        <v>1</v>
      </c>
      <c r="AN31" s="1602" t="s">
        <v>55</v>
      </c>
      <c r="AO31" s="1598">
        <f>SUMIF($Z$31:$Z$36,$AN31,$AA$31:$AA$36)+SUMIF($AD$31:$AD$36,$AN31,$AE$31:$AE$36)</f>
        <v>9</v>
      </c>
      <c r="AP31" s="1598">
        <f>SUMIF($Z$31:$Z$36,$AN31,$AB$31:$AB$36)+SUMIF($AD$31:$AD$36,$AN31,$AF$31:$AF$36)</f>
        <v>8</v>
      </c>
      <c r="AQ31" s="1598">
        <f>SUMIF($Z$31:$Z$36,$AN31,$AC$31:$AC$36)+SUMIF($AD$31:$AD$36,$AN31,$AG$31:$AG$36)</f>
        <v>3</v>
      </c>
      <c r="AR31" s="1598">
        <f>AP31-AQ31</f>
        <v>5</v>
      </c>
      <c r="AT31" s="1598">
        <v>1</v>
      </c>
      <c r="AU31" s="1598" t="str">
        <f>VLOOKUP($AT31,$AI$31:$AR$34,6,FALSE)</f>
        <v>Uruguay</v>
      </c>
      <c r="AV31" s="1598">
        <f>VLOOKUP($AU31,$AN$31:$AR$34,2,FALSE)</f>
        <v>9</v>
      </c>
      <c r="AW31" s="1598">
        <f>VLOOKUP($AU31,$AN$31:$AR$34,3,FALSE)</f>
        <v>8</v>
      </c>
      <c r="AX31" s="1598">
        <f>VLOOKUP($AU31,$AN$31:$AR$34,4,FALSE)</f>
        <v>3</v>
      </c>
      <c r="AY31" s="1598">
        <f>VLOOKUP($AU31,$AN$31:$AR$34,5,FALSE)</f>
        <v>5</v>
      </c>
      <c r="AZ31" s="1660">
        <v>7</v>
      </c>
      <c r="BA31" s="1667">
        <v>41804.666666666664</v>
      </c>
      <c r="BB31" s="1662" t="s">
        <v>55</v>
      </c>
      <c r="BC31" s="1663" t="s">
        <v>6</v>
      </c>
      <c r="BD31" s="1664" t="s">
        <v>56</v>
      </c>
      <c r="BE31" s="1666">
        <f>IF(G31='Resultat &amp; tabell'!$G31,2,0)</f>
        <v>0</v>
      </c>
      <c r="BF31" s="1665" t="s">
        <v>6</v>
      </c>
      <c r="BG31" s="1666">
        <f>IF(I31='Resultat &amp; tabell'!$I31,2,0)</f>
        <v>0</v>
      </c>
      <c r="BH31" s="1666">
        <f>IF(J31='Resultat &amp; tabell'!$J31,1,0)</f>
        <v>0</v>
      </c>
      <c r="BI31" s="1650">
        <f t="shared" ref="BI31:BI36" si="52">SUM(BE31+BG31+BH31)</f>
        <v>0</v>
      </c>
      <c r="BJ31" s="1620"/>
      <c r="BK31" s="1653"/>
      <c r="BL31" s="1690"/>
      <c r="BM31" s="1690"/>
      <c r="BN31" s="1690"/>
      <c r="BO31" s="1690"/>
    </row>
    <row r="32" spans="2:67" ht="14.25" customHeight="1" x14ac:dyDescent="0.25">
      <c r="B32" s="1589">
        <v>8</v>
      </c>
      <c r="C32" s="1632">
        <v>41804.75</v>
      </c>
      <c r="D32" s="1628" t="s">
        <v>183</v>
      </c>
      <c r="E32" s="1629" t="s">
        <v>6</v>
      </c>
      <c r="F32" s="1630" t="s">
        <v>184</v>
      </c>
      <c r="G32" s="1779">
        <v>1</v>
      </c>
      <c r="H32" s="1643" t="s">
        <v>6</v>
      </c>
      <c r="I32" s="1776">
        <v>1</v>
      </c>
      <c r="J32" s="1776" t="s">
        <v>122</v>
      </c>
      <c r="K32" s="1718">
        <f>IF('Resultat &amp; tabell'!J32="",0,BI32)</f>
        <v>2</v>
      </c>
      <c r="L32" s="1708">
        <v>2</v>
      </c>
      <c r="M32" s="1724" t="str">
        <f>VLOOKUP(L32,$AT$31:$AY$34,2,FALSE)</f>
        <v>England</v>
      </c>
      <c r="N32" s="1725">
        <f>VLOOKUP(M32,$AU$31:$AY$34,2,FALSE)</f>
        <v>4</v>
      </c>
      <c r="O32" s="1725">
        <f>VLOOKUP(M32,$AU$31:$AY$34,3,FALSE)</f>
        <v>4</v>
      </c>
      <c r="P32" s="1725">
        <f>VLOOKUP(M32,$AU$31:$AY$34,4,FALSE)</f>
        <v>4</v>
      </c>
      <c r="Q32" s="1726">
        <f>VLOOKUP(M32,$AU$31:$AY$34,5,FALSE)</f>
        <v>0</v>
      </c>
      <c r="S32" s="1711"/>
      <c r="T32" s="1595"/>
      <c r="U32" s="1595"/>
      <c r="V32" s="1595"/>
      <c r="W32" s="1595"/>
      <c r="Z32" s="1602" t="s">
        <v>59</v>
      </c>
      <c r="AA32" s="1603">
        <f t="shared" si="46"/>
        <v>1</v>
      </c>
      <c r="AB32" s="1603">
        <f t="shared" si="47"/>
        <v>1</v>
      </c>
      <c r="AC32" s="1603">
        <f t="shared" si="48"/>
        <v>1</v>
      </c>
      <c r="AD32" s="1602" t="s">
        <v>60</v>
      </c>
      <c r="AE32" s="1603">
        <f t="shared" si="49"/>
        <v>1</v>
      </c>
      <c r="AF32" s="1599">
        <f t="shared" si="50"/>
        <v>1</v>
      </c>
      <c r="AG32" s="1599">
        <f t="shared" si="51"/>
        <v>1</v>
      </c>
      <c r="AI32" s="1598">
        <f>RANK($AJ32,$AJ$31:$AJ$34,1)+COUNTIF($AJ$31:$AJ32,$AJ32)-1</f>
        <v>2</v>
      </c>
      <c r="AJ32" s="1598">
        <f>AK32+AL32+AM32</f>
        <v>2</v>
      </c>
      <c r="AK32" s="1598">
        <f t="shared" ref="AK32:AK34" si="53">SUMPRODUCT(($AO$31:$AO$34=AO32)*($AR$31:$AR$34=AR32)*($AP$31:$AP$34&gt;AP32))</f>
        <v>0</v>
      </c>
      <c r="AL32" s="1598">
        <f t="shared" ref="AL32:AL34" si="54">SUMPRODUCT(($AO$31:$AO$34=AO32)*($AR$31:$AR$34&gt;AR32))</f>
        <v>0</v>
      </c>
      <c r="AM32" s="1598">
        <f t="shared" ref="AM32:AM34" si="55">RANK(AO32,$AO$31:$AO$34)</f>
        <v>2</v>
      </c>
      <c r="AN32" s="1602" t="s">
        <v>59</v>
      </c>
      <c r="AO32" s="1598">
        <f t="shared" ref="AO32:AO34" si="56">SUMIF($Z$31:$Z$36,$AN32,$AA$31:$AA$36)+SUMIF($AD$31:$AD$36,$AN32,$AE$31:$AE$36)</f>
        <v>4</v>
      </c>
      <c r="AP32" s="1598">
        <f t="shared" ref="AP32:AP34" si="57">SUMIF($Z$31:$Z$36,$AN32,$AB$31:$AB$36)+SUMIF($AD$31:$AD$36,$AN32,$AF$31:$AF$36)</f>
        <v>4</v>
      </c>
      <c r="AQ32" s="1598">
        <f t="shared" ref="AQ32:AQ34" si="58">SUMIF($Z$31:$Z$36,$AN32,$AC$31:$AC$36)+SUMIF($AD$31:$AD$36,$AN32,$AG$31:$AG$36)</f>
        <v>4</v>
      </c>
      <c r="AR32" s="1598">
        <f t="shared" ref="AR32:AR34" si="59">AP32-AQ32</f>
        <v>0</v>
      </c>
      <c r="AT32" s="1598">
        <v>2</v>
      </c>
      <c r="AU32" s="1598" t="str">
        <f t="shared" ref="AU32:AU34" si="60">VLOOKUP($AT32,$AI$31:$AR$34,6,FALSE)</f>
        <v>England</v>
      </c>
      <c r="AV32" s="1598">
        <f t="shared" ref="AV32:AV34" si="61">VLOOKUP($AU32,$AN$31:$AR$34,2,FALSE)</f>
        <v>4</v>
      </c>
      <c r="AW32" s="1598">
        <f t="shared" ref="AW32:AW34" si="62">VLOOKUP($AU32,$AN$31:$AR$34,3,FALSE)</f>
        <v>4</v>
      </c>
      <c r="AX32" s="1598">
        <f t="shared" ref="AX32:AX34" si="63">VLOOKUP($AU32,$AN$31:$AR$34,4,FALSE)</f>
        <v>4</v>
      </c>
      <c r="AY32" s="1598">
        <f t="shared" ref="AY32:AY34" si="64">VLOOKUP($AU32,$AN$31:$AR$34,5,FALSE)</f>
        <v>0</v>
      </c>
      <c r="AZ32" s="1660">
        <v>8</v>
      </c>
      <c r="BA32" s="1667">
        <v>41804.75</v>
      </c>
      <c r="BB32" s="1662" t="s">
        <v>59</v>
      </c>
      <c r="BC32" s="1663" t="s">
        <v>6</v>
      </c>
      <c r="BD32" s="1664" t="s">
        <v>60</v>
      </c>
      <c r="BE32" s="1666">
        <f>IF(G32='Resultat &amp; tabell'!$G32,2,0)</f>
        <v>2</v>
      </c>
      <c r="BF32" s="1665" t="s">
        <v>6</v>
      </c>
      <c r="BG32" s="1666">
        <f>IF(I32='Resultat &amp; tabell'!$I32,2,0)</f>
        <v>0</v>
      </c>
      <c r="BH32" s="1666">
        <f>IF(J32='Resultat &amp; tabell'!$J32,1,0)</f>
        <v>0</v>
      </c>
      <c r="BI32" s="1650">
        <f t="shared" si="52"/>
        <v>2</v>
      </c>
      <c r="BK32" s="1653"/>
      <c r="BL32" s="1690"/>
      <c r="BM32" s="1690"/>
      <c r="BN32" s="1690"/>
      <c r="BO32" s="1690"/>
    </row>
    <row r="33" spans="2:67" ht="14.25" customHeight="1" x14ac:dyDescent="0.25">
      <c r="B33" s="1589">
        <v>23</v>
      </c>
      <c r="C33" s="1632">
        <v>41809.666666666664</v>
      </c>
      <c r="D33" s="1628" t="s">
        <v>182</v>
      </c>
      <c r="E33" s="1629" t="s">
        <v>6</v>
      </c>
      <c r="F33" s="1630" t="s">
        <v>183</v>
      </c>
      <c r="G33" s="1779">
        <v>2</v>
      </c>
      <c r="H33" s="1643" t="s">
        <v>6</v>
      </c>
      <c r="I33" s="1776">
        <v>1</v>
      </c>
      <c r="J33" s="1776">
        <v>1</v>
      </c>
      <c r="K33" s="1718">
        <f>IF('Resultat &amp; tabell'!J33="",0,BI33)</f>
        <v>5</v>
      </c>
      <c r="L33" s="1708">
        <v>3</v>
      </c>
      <c r="M33" s="1739" t="str">
        <f>VLOOKUP(L33,$AT$31:$AY$34,2,FALSE)</f>
        <v>Italien</v>
      </c>
      <c r="N33" s="1740">
        <f>VLOOKUP(M33,$AU$31:$AY$34,2,FALSE)</f>
        <v>4</v>
      </c>
      <c r="O33" s="1740">
        <f>VLOOKUP(M33,$AU$31:$AY$34,3,FALSE)</f>
        <v>4</v>
      </c>
      <c r="P33" s="1740">
        <f>VLOOKUP(M33,$AU$31:$AY$34,4,FALSE)</f>
        <v>4</v>
      </c>
      <c r="Q33" s="1741">
        <f>VLOOKUP(M33,$AU$31:$AY$34,5,FALSE)</f>
        <v>0</v>
      </c>
      <c r="S33" s="1711"/>
      <c r="T33" s="1595"/>
      <c r="U33" s="1595"/>
      <c r="V33" s="1595"/>
      <c r="W33" s="1595"/>
      <c r="Z33" s="1602" t="s">
        <v>55</v>
      </c>
      <c r="AA33" s="1603">
        <f t="shared" si="46"/>
        <v>3</v>
      </c>
      <c r="AB33" s="1603">
        <f t="shared" si="47"/>
        <v>2</v>
      </c>
      <c r="AC33" s="1603">
        <f t="shared" si="48"/>
        <v>1</v>
      </c>
      <c r="AD33" s="1602" t="s">
        <v>59</v>
      </c>
      <c r="AE33" s="1603">
        <f t="shared" si="49"/>
        <v>0</v>
      </c>
      <c r="AF33" s="1599">
        <f t="shared" si="50"/>
        <v>1</v>
      </c>
      <c r="AG33" s="1599">
        <f t="shared" si="51"/>
        <v>2</v>
      </c>
      <c r="AI33" s="1598">
        <f>RANK($AJ33,$AJ$31:$AJ$34,1)+COUNTIF($AJ$31:$AJ33,$AJ33)-1</f>
        <v>4</v>
      </c>
      <c r="AJ33" s="1598">
        <f>AK33+AL33+AM33</f>
        <v>4</v>
      </c>
      <c r="AK33" s="1598">
        <f t="shared" si="53"/>
        <v>0</v>
      </c>
      <c r="AL33" s="1598">
        <f t="shared" si="54"/>
        <v>0</v>
      </c>
      <c r="AM33" s="1598">
        <f t="shared" si="55"/>
        <v>4</v>
      </c>
      <c r="AN33" s="1602" t="s">
        <v>56</v>
      </c>
      <c r="AO33" s="1598">
        <f t="shared" si="56"/>
        <v>0</v>
      </c>
      <c r="AP33" s="1598">
        <f t="shared" si="57"/>
        <v>3</v>
      </c>
      <c r="AQ33" s="1598">
        <f t="shared" si="58"/>
        <v>8</v>
      </c>
      <c r="AR33" s="1598">
        <f t="shared" si="59"/>
        <v>-5</v>
      </c>
      <c r="AT33" s="1598">
        <v>3</v>
      </c>
      <c r="AU33" s="1598" t="str">
        <f t="shared" si="60"/>
        <v>Italien</v>
      </c>
      <c r="AV33" s="1598">
        <f t="shared" si="61"/>
        <v>4</v>
      </c>
      <c r="AW33" s="1598">
        <f t="shared" si="62"/>
        <v>4</v>
      </c>
      <c r="AX33" s="1598">
        <f t="shared" si="63"/>
        <v>4</v>
      </c>
      <c r="AY33" s="1598">
        <f t="shared" si="64"/>
        <v>0</v>
      </c>
      <c r="AZ33" s="1660">
        <v>23</v>
      </c>
      <c r="BA33" s="1667">
        <v>41809.666666666664</v>
      </c>
      <c r="BB33" s="1662" t="s">
        <v>55</v>
      </c>
      <c r="BC33" s="1663" t="s">
        <v>6</v>
      </c>
      <c r="BD33" s="1664" t="s">
        <v>59</v>
      </c>
      <c r="BE33" s="1666">
        <f>IF(G33='Resultat &amp; tabell'!$G33,2,0)</f>
        <v>2</v>
      </c>
      <c r="BF33" s="1665" t="s">
        <v>6</v>
      </c>
      <c r="BG33" s="1666">
        <f>IF(I33='Resultat &amp; tabell'!$I33,2,0)</f>
        <v>2</v>
      </c>
      <c r="BH33" s="1666">
        <f>IF(J33='Resultat &amp; tabell'!$J33,1,0)</f>
        <v>1</v>
      </c>
      <c r="BI33" s="1650">
        <f t="shared" si="52"/>
        <v>5</v>
      </c>
      <c r="BK33" s="1668"/>
      <c r="BL33" s="1690"/>
      <c r="BM33" s="1690"/>
      <c r="BN33" s="1690"/>
      <c r="BO33" s="1690"/>
    </row>
    <row r="34" spans="2:67" ht="14.25" customHeight="1" x14ac:dyDescent="0.25">
      <c r="B34" s="1589">
        <v>24</v>
      </c>
      <c r="C34" s="1632">
        <v>41810.541666666664</v>
      </c>
      <c r="D34" s="1628" t="s">
        <v>184</v>
      </c>
      <c r="E34" s="1629" t="s">
        <v>6</v>
      </c>
      <c r="F34" s="1630" t="s">
        <v>185</v>
      </c>
      <c r="G34" s="1779">
        <v>2</v>
      </c>
      <c r="H34" s="1643" t="s">
        <v>6</v>
      </c>
      <c r="I34" s="1776">
        <v>1</v>
      </c>
      <c r="J34" s="1776">
        <v>1</v>
      </c>
      <c r="K34" s="1718">
        <f>IF('Resultat &amp; tabell'!J34="",0,BI34)</f>
        <v>2</v>
      </c>
      <c r="L34" s="1708">
        <v>4</v>
      </c>
      <c r="M34" s="1728" t="str">
        <f>VLOOKUP(L34,$AT$31:$AY$34,2,FALSE)</f>
        <v>Costa Rica</v>
      </c>
      <c r="N34" s="1725">
        <f>VLOOKUP(M34,$AU$31:$AY$34,2,FALSE)</f>
        <v>0</v>
      </c>
      <c r="O34" s="1725">
        <f>VLOOKUP(M34,$AU$31:$AY$34,3,FALSE)</f>
        <v>3</v>
      </c>
      <c r="P34" s="1725">
        <f>VLOOKUP(M34,$AU$31:$AY$34,4,FALSE)</f>
        <v>8</v>
      </c>
      <c r="Q34" s="1726">
        <f>VLOOKUP(M34,$AU$31:$AY$34,5,FALSE)</f>
        <v>-5</v>
      </c>
      <c r="S34" s="1711"/>
      <c r="T34" s="1595"/>
      <c r="U34" s="1595"/>
      <c r="V34" s="1595"/>
      <c r="W34" s="1595"/>
      <c r="Z34" s="1602" t="s">
        <v>60</v>
      </c>
      <c r="AA34" s="1603">
        <f t="shared" si="46"/>
        <v>3</v>
      </c>
      <c r="AB34" s="1603">
        <f t="shared" si="47"/>
        <v>2</v>
      </c>
      <c r="AC34" s="1603">
        <f t="shared" si="48"/>
        <v>1</v>
      </c>
      <c r="AD34" s="1602" t="s">
        <v>56</v>
      </c>
      <c r="AE34" s="1603">
        <f t="shared" si="49"/>
        <v>0</v>
      </c>
      <c r="AF34" s="1599">
        <f t="shared" si="50"/>
        <v>1</v>
      </c>
      <c r="AG34" s="1599">
        <f t="shared" si="51"/>
        <v>2</v>
      </c>
      <c r="AI34" s="1598">
        <f>RANK($AJ34,$AJ$31:$AJ$34,1)+COUNTIF($AJ$31:$AJ34,$AJ34)-1</f>
        <v>3</v>
      </c>
      <c r="AJ34" s="1598">
        <f>AK34+AL34+AM34</f>
        <v>2</v>
      </c>
      <c r="AK34" s="1598">
        <f t="shared" si="53"/>
        <v>0</v>
      </c>
      <c r="AL34" s="1598">
        <f t="shared" si="54"/>
        <v>0</v>
      </c>
      <c r="AM34" s="1598">
        <f t="shared" si="55"/>
        <v>2</v>
      </c>
      <c r="AN34" s="1602" t="s">
        <v>60</v>
      </c>
      <c r="AO34" s="1598">
        <f t="shared" si="56"/>
        <v>4</v>
      </c>
      <c r="AP34" s="1598">
        <f t="shared" si="57"/>
        <v>4</v>
      </c>
      <c r="AQ34" s="1598">
        <f t="shared" si="58"/>
        <v>4</v>
      </c>
      <c r="AR34" s="1598">
        <f t="shared" si="59"/>
        <v>0</v>
      </c>
      <c r="AT34" s="1598">
        <v>4</v>
      </c>
      <c r="AU34" s="1598" t="str">
        <f t="shared" si="60"/>
        <v>Costa Rica</v>
      </c>
      <c r="AV34" s="1598">
        <f t="shared" si="61"/>
        <v>0</v>
      </c>
      <c r="AW34" s="1598">
        <f t="shared" si="62"/>
        <v>3</v>
      </c>
      <c r="AX34" s="1598">
        <f t="shared" si="63"/>
        <v>8</v>
      </c>
      <c r="AY34" s="1598">
        <f t="shared" si="64"/>
        <v>-5</v>
      </c>
      <c r="AZ34" s="1660">
        <v>24</v>
      </c>
      <c r="BA34" s="1667">
        <v>41810.541666666664</v>
      </c>
      <c r="BB34" s="1662" t="s">
        <v>60</v>
      </c>
      <c r="BC34" s="1663" t="s">
        <v>6</v>
      </c>
      <c r="BD34" s="1664" t="s">
        <v>56</v>
      </c>
      <c r="BE34" s="1666">
        <f>IF(G34='Resultat &amp; tabell'!$G34,2,0)</f>
        <v>0</v>
      </c>
      <c r="BF34" s="1665" t="s">
        <v>6</v>
      </c>
      <c r="BG34" s="1666">
        <f>IF(I34='Resultat &amp; tabell'!$I34,2,0)</f>
        <v>2</v>
      </c>
      <c r="BH34" s="1666">
        <f>IF(J34='Resultat &amp; tabell'!$J34,1,0)</f>
        <v>0</v>
      </c>
      <c r="BI34" s="1650">
        <f t="shared" si="52"/>
        <v>2</v>
      </c>
      <c r="BK34" s="1668"/>
      <c r="BL34" s="1690"/>
      <c r="BM34" s="1690"/>
      <c r="BN34" s="1690"/>
      <c r="BO34" s="1690"/>
    </row>
    <row r="35" spans="2:67" ht="14.25" customHeight="1" x14ac:dyDescent="0.25">
      <c r="B35" s="1589">
        <v>39</v>
      </c>
      <c r="C35" s="1632">
        <v>41814.541666666664</v>
      </c>
      <c r="D35" s="1628" t="s">
        <v>184</v>
      </c>
      <c r="E35" s="1629" t="s">
        <v>6</v>
      </c>
      <c r="F35" s="1630" t="s">
        <v>182</v>
      </c>
      <c r="G35" s="1779">
        <v>1</v>
      </c>
      <c r="H35" s="1643" t="s">
        <v>6</v>
      </c>
      <c r="I35" s="1776">
        <v>2</v>
      </c>
      <c r="J35" s="1776">
        <v>2</v>
      </c>
      <c r="K35" s="1718">
        <f>IF('Resultat &amp; tabell'!J35="",0,BI35)</f>
        <v>1</v>
      </c>
      <c r="N35" s="1730"/>
      <c r="O35" s="1743"/>
      <c r="P35" s="1730"/>
      <c r="Q35" s="1730"/>
      <c r="S35" s="1711"/>
      <c r="T35" s="1595"/>
      <c r="U35" s="1595"/>
      <c r="V35" s="1595"/>
      <c r="W35" s="1595"/>
      <c r="Z35" s="1602" t="s">
        <v>60</v>
      </c>
      <c r="AA35" s="1603">
        <f t="shared" si="46"/>
        <v>0</v>
      </c>
      <c r="AB35" s="1603">
        <f t="shared" si="47"/>
        <v>1</v>
      </c>
      <c r="AC35" s="1603">
        <f t="shared" si="48"/>
        <v>2</v>
      </c>
      <c r="AD35" s="1602" t="s">
        <v>55</v>
      </c>
      <c r="AE35" s="1603">
        <f t="shared" si="49"/>
        <v>3</v>
      </c>
      <c r="AF35" s="1599">
        <f t="shared" si="50"/>
        <v>2</v>
      </c>
      <c r="AG35" s="1599">
        <f t="shared" si="51"/>
        <v>1</v>
      </c>
      <c r="AZ35" s="1660">
        <v>39</v>
      </c>
      <c r="BA35" s="1667">
        <v>41814.541666666664</v>
      </c>
      <c r="BB35" s="1662" t="s">
        <v>60</v>
      </c>
      <c r="BC35" s="1663" t="s">
        <v>6</v>
      </c>
      <c r="BD35" s="1664" t="s">
        <v>55</v>
      </c>
      <c r="BE35" s="1666">
        <f>IF(G35='Resultat &amp; tabell'!$G35,2,0)</f>
        <v>0</v>
      </c>
      <c r="BF35" s="1665" t="s">
        <v>6</v>
      </c>
      <c r="BG35" s="1666">
        <f>IF(I35='Resultat &amp; tabell'!$I35,2,0)</f>
        <v>0</v>
      </c>
      <c r="BH35" s="1666">
        <f>IF(J35='Resultat &amp; tabell'!$J35,1,0)</f>
        <v>1</v>
      </c>
      <c r="BI35" s="1650">
        <f t="shared" si="52"/>
        <v>1</v>
      </c>
      <c r="BL35" s="1690"/>
      <c r="BM35" s="1694"/>
      <c r="BN35" s="1690"/>
      <c r="BO35" s="1690"/>
    </row>
    <row r="36" spans="2:67" ht="14.25" customHeight="1" x14ac:dyDescent="0.25">
      <c r="B36" s="1589">
        <v>40</v>
      </c>
      <c r="C36" s="1632">
        <v>41814.541666666664</v>
      </c>
      <c r="D36" s="1628" t="s">
        <v>185</v>
      </c>
      <c r="E36" s="1629" t="s">
        <v>6</v>
      </c>
      <c r="F36" s="1630" t="s">
        <v>183</v>
      </c>
      <c r="G36" s="1779">
        <v>1</v>
      </c>
      <c r="H36" s="1643" t="s">
        <v>6</v>
      </c>
      <c r="I36" s="1776">
        <v>2</v>
      </c>
      <c r="J36" s="1776">
        <v>2</v>
      </c>
      <c r="K36" s="1718">
        <f>IF('Resultat &amp; tabell'!J36="",0,BI36)</f>
        <v>0</v>
      </c>
      <c r="N36" s="1585"/>
      <c r="O36" s="1585"/>
      <c r="P36" s="1730"/>
      <c r="Q36" s="1730"/>
      <c r="S36" s="1711"/>
      <c r="T36" s="1595"/>
      <c r="U36" s="1595"/>
      <c r="V36" s="1595"/>
      <c r="W36" s="1595"/>
      <c r="Z36" s="1602" t="s">
        <v>56</v>
      </c>
      <c r="AA36" s="1603">
        <f t="shared" si="46"/>
        <v>0</v>
      </c>
      <c r="AB36" s="1603">
        <f t="shared" si="47"/>
        <v>1</v>
      </c>
      <c r="AC36" s="1603">
        <f t="shared" si="48"/>
        <v>2</v>
      </c>
      <c r="AD36" s="1602" t="s">
        <v>59</v>
      </c>
      <c r="AE36" s="1603">
        <f t="shared" si="49"/>
        <v>3</v>
      </c>
      <c r="AF36" s="1599">
        <f t="shared" si="50"/>
        <v>2</v>
      </c>
      <c r="AG36" s="1599">
        <f t="shared" si="51"/>
        <v>1</v>
      </c>
      <c r="AZ36" s="1660">
        <v>40</v>
      </c>
      <c r="BA36" s="1667">
        <v>41814.541666666664</v>
      </c>
      <c r="BB36" s="1662" t="s">
        <v>56</v>
      </c>
      <c r="BC36" s="1663" t="s">
        <v>6</v>
      </c>
      <c r="BD36" s="1664" t="s">
        <v>59</v>
      </c>
      <c r="BE36" s="1666">
        <f>IF(G36='Resultat &amp; tabell'!$G36,2,0)</f>
        <v>0</v>
      </c>
      <c r="BF36" s="1665" t="s">
        <v>6</v>
      </c>
      <c r="BG36" s="1666">
        <f>IF(I36='Resultat &amp; tabell'!$I36,2,0)</f>
        <v>0</v>
      </c>
      <c r="BH36" s="1666">
        <f>IF(J36='Resultat &amp; tabell'!$J36,1,0)</f>
        <v>0</v>
      </c>
      <c r="BI36" s="1650">
        <f t="shared" si="52"/>
        <v>0</v>
      </c>
      <c r="BL36" s="1690"/>
      <c r="BM36" s="1694"/>
      <c r="BN36" s="1690"/>
      <c r="BO36" s="1690"/>
    </row>
    <row r="37" spans="2:67" ht="14.25" customHeight="1" x14ac:dyDescent="0.25">
      <c r="C37" s="1604"/>
      <c r="K37" s="1731"/>
      <c r="N37" s="1730"/>
      <c r="O37" s="1743"/>
      <c r="P37" s="1730"/>
      <c r="Q37" s="1730"/>
      <c r="S37" s="1711"/>
      <c r="T37" s="1595"/>
      <c r="U37" s="1595"/>
      <c r="V37" s="1595"/>
      <c r="W37" s="1595"/>
      <c r="BA37" s="1675"/>
      <c r="BI37" s="1651"/>
      <c r="BL37" s="1690"/>
      <c r="BM37" s="1694"/>
      <c r="BN37" s="1690"/>
      <c r="BO37" s="1690"/>
    </row>
    <row r="38" spans="2:67" s="1609" customFormat="1" ht="14.25" customHeight="1" x14ac:dyDescent="0.25">
      <c r="B38" s="1586" t="s">
        <v>61</v>
      </c>
      <c r="C38" s="1607"/>
      <c r="D38" s="1592"/>
      <c r="E38" s="1593"/>
      <c r="F38" s="1592"/>
      <c r="G38" s="1593"/>
      <c r="H38" s="1593"/>
      <c r="I38" s="1593"/>
      <c r="J38" s="1593"/>
      <c r="K38" s="1731"/>
      <c r="L38" s="1732"/>
      <c r="M38" s="1733"/>
      <c r="N38" s="1734"/>
      <c r="O38" s="1744"/>
      <c r="P38" s="1734"/>
      <c r="Q38" s="1734"/>
      <c r="R38" s="1733"/>
      <c r="S38" s="1734"/>
      <c r="T38" s="1593"/>
      <c r="U38" s="1593"/>
      <c r="V38" s="1593"/>
      <c r="W38" s="1614"/>
      <c r="Z38" s="1596"/>
      <c r="AA38" s="1603"/>
      <c r="AB38" s="1603"/>
      <c r="AC38" s="1603"/>
      <c r="AD38" s="1596"/>
      <c r="AE38" s="1610"/>
      <c r="AF38" s="1611"/>
      <c r="AG38" s="1611"/>
      <c r="AH38" s="1610"/>
      <c r="AI38" s="1610"/>
      <c r="AJ38" s="1610"/>
      <c r="AK38" s="1610"/>
      <c r="AL38" s="1610"/>
      <c r="AM38" s="1610"/>
      <c r="AN38" s="1610"/>
      <c r="AO38" s="1610"/>
      <c r="AP38" s="1610"/>
      <c r="AQ38" s="1610"/>
      <c r="AR38" s="1610"/>
      <c r="AS38" s="1610"/>
      <c r="AT38" s="1610"/>
      <c r="AU38" s="1610"/>
      <c r="AV38" s="1610"/>
      <c r="AW38" s="1610"/>
      <c r="AX38" s="1610"/>
      <c r="AY38" s="1610"/>
      <c r="AZ38" s="1653" t="s">
        <v>61</v>
      </c>
      <c r="BA38" s="1677"/>
      <c r="BB38" s="1654"/>
      <c r="BC38" s="1655"/>
      <c r="BD38" s="1654"/>
      <c r="BE38" s="1655"/>
      <c r="BF38" s="1655"/>
      <c r="BG38" s="1655"/>
      <c r="BH38" s="1655"/>
      <c r="BI38" s="1652"/>
      <c r="BJ38" s="1619"/>
      <c r="BK38" s="1621"/>
      <c r="BL38" s="1652"/>
      <c r="BM38" s="1695"/>
      <c r="BN38" s="1652"/>
      <c r="BO38" s="1652"/>
    </row>
    <row r="39" spans="2:67" s="1609" customFormat="1" ht="14.25" customHeight="1" x14ac:dyDescent="0.25">
      <c r="B39" s="1639" t="s">
        <v>2</v>
      </c>
      <c r="C39" s="1640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641" t="s">
        <v>81</v>
      </c>
      <c r="K39" s="1735" t="s">
        <v>89</v>
      </c>
      <c r="L39" s="1732"/>
      <c r="M39" s="1714" t="s">
        <v>61</v>
      </c>
      <c r="N39" s="1715" t="s">
        <v>89</v>
      </c>
      <c r="O39" s="1715" t="s">
        <v>90</v>
      </c>
      <c r="P39" s="1715" t="s">
        <v>91</v>
      </c>
      <c r="Q39" s="1716" t="s">
        <v>101</v>
      </c>
      <c r="R39" s="1733"/>
      <c r="S39" s="1734"/>
      <c r="T39" s="1593"/>
      <c r="U39" s="1593"/>
      <c r="V39" s="1593"/>
      <c r="W39" s="1614"/>
      <c r="Z39" s="1600" t="s">
        <v>87</v>
      </c>
      <c r="AA39" s="1600" t="s">
        <v>89</v>
      </c>
      <c r="AB39" s="1600" t="s">
        <v>90</v>
      </c>
      <c r="AC39" s="1600" t="s">
        <v>91</v>
      </c>
      <c r="AD39" s="1600" t="s">
        <v>88</v>
      </c>
      <c r="AE39" s="1600" t="s">
        <v>89</v>
      </c>
      <c r="AF39" s="1600" t="s">
        <v>90</v>
      </c>
      <c r="AG39" s="1600" t="s">
        <v>91</v>
      </c>
      <c r="AH39" s="1610"/>
      <c r="AI39" s="1601" t="s">
        <v>99</v>
      </c>
      <c r="AJ39" s="1601" t="s">
        <v>98</v>
      </c>
      <c r="AK39" s="1601" t="s">
        <v>97</v>
      </c>
      <c r="AL39" s="1600" t="s">
        <v>96</v>
      </c>
      <c r="AM39" s="1600" t="s">
        <v>95</v>
      </c>
      <c r="AN39" s="1600" t="s">
        <v>92</v>
      </c>
      <c r="AO39" s="1600" t="s">
        <v>89</v>
      </c>
      <c r="AP39" s="1600" t="s">
        <v>90</v>
      </c>
      <c r="AQ39" s="1600" t="s">
        <v>91</v>
      </c>
      <c r="AR39" s="1601" t="s">
        <v>93</v>
      </c>
      <c r="AS39" s="1610"/>
      <c r="AT39" s="1600" t="s">
        <v>94</v>
      </c>
      <c r="AU39" s="1600" t="s">
        <v>92</v>
      </c>
      <c r="AV39" s="1600" t="s">
        <v>89</v>
      </c>
      <c r="AW39" s="1600" t="s">
        <v>90</v>
      </c>
      <c r="AX39" s="1600" t="s">
        <v>91</v>
      </c>
      <c r="AY39" s="1601" t="s">
        <v>93</v>
      </c>
      <c r="AZ39" s="1682" t="s">
        <v>2</v>
      </c>
      <c r="BA39" s="1680" t="s">
        <v>3</v>
      </c>
      <c r="BB39" s="1684" t="s">
        <v>2</v>
      </c>
      <c r="BC39" s="1681"/>
      <c r="BD39" s="1685"/>
      <c r="BE39" s="250" t="s">
        <v>4</v>
      </c>
      <c r="BF39" s="250"/>
      <c r="BG39" s="250"/>
      <c r="BH39" s="1681" t="s">
        <v>81</v>
      </c>
      <c r="BI39" s="1642" t="s">
        <v>89</v>
      </c>
      <c r="BJ39" s="1619"/>
      <c r="BK39" s="1656"/>
      <c r="BL39" s="1652"/>
      <c r="BM39" s="1652"/>
      <c r="BN39" s="1652"/>
      <c r="BO39" s="1652"/>
    </row>
    <row r="40" spans="2:67" ht="14.25" customHeight="1" x14ac:dyDescent="0.25">
      <c r="B40" s="1589">
        <v>9</v>
      </c>
      <c r="C40" s="1632">
        <v>41805.541666666664</v>
      </c>
      <c r="D40" s="1628" t="s">
        <v>186</v>
      </c>
      <c r="E40" s="1629" t="s">
        <v>6</v>
      </c>
      <c r="F40" s="1630" t="s">
        <v>189</v>
      </c>
      <c r="G40" s="1780">
        <v>1</v>
      </c>
      <c r="H40" s="1643" t="s">
        <v>6</v>
      </c>
      <c r="I40" s="1777">
        <v>1</v>
      </c>
      <c r="J40" s="1777" t="s">
        <v>122</v>
      </c>
      <c r="K40" s="1718">
        <f>IF('Resultat &amp; tabell'!J40="",0,BI40)</f>
        <v>2</v>
      </c>
      <c r="L40" s="1719">
        <v>1</v>
      </c>
      <c r="M40" s="1720" t="str">
        <f>VLOOKUP(L40,$AT$40:$AY$43,2,FALSE)</f>
        <v>Frankrike</v>
      </c>
      <c r="N40" s="1721">
        <f>VLOOKUP(M40,$AU$40:$AY$43,2,FALSE)</f>
        <v>9</v>
      </c>
      <c r="O40" s="1721">
        <f>VLOOKUP(M40,$AU$40:$AY$43,3,FALSE)</f>
        <v>6</v>
      </c>
      <c r="P40" s="1721">
        <f>VLOOKUP(M40,$AU$40:$AY$43,4,FALSE)</f>
        <v>3</v>
      </c>
      <c r="Q40" s="1722">
        <f>VLOOKUP(M40,$AU$40:$AY$43,5,FALSE)</f>
        <v>3</v>
      </c>
      <c r="Z40" s="1602" t="s">
        <v>62</v>
      </c>
      <c r="AA40" s="1603">
        <f t="shared" ref="AA40:AA45" si="65">IF(G40="",0,IF($G40&lt;$I40,0,IF($G40=$I40,1,3)))</f>
        <v>1</v>
      </c>
      <c r="AB40" s="1603">
        <f t="shared" ref="AB40:AB45" si="66">G40</f>
        <v>1</v>
      </c>
      <c r="AC40" s="1603">
        <f t="shared" ref="AC40:AC45" si="67">I40</f>
        <v>1</v>
      </c>
      <c r="AD40" s="1602" t="s">
        <v>63</v>
      </c>
      <c r="AE40" s="1603">
        <f t="shared" ref="AE40:AE45" si="68">IF(I40="",0,IF(I40&lt;G40,0,IF(G40=I40,1,3)))</f>
        <v>1</v>
      </c>
      <c r="AF40" s="1599">
        <f t="shared" ref="AF40:AF45" si="69">I40</f>
        <v>1</v>
      </c>
      <c r="AG40" s="1599">
        <f t="shared" ref="AG40:AG45" si="70">G40</f>
        <v>1</v>
      </c>
      <c r="AI40" s="1598">
        <f>RANK($AJ40,$AJ$40:$AJ$43,1)+COUNTIF($AJ$40:$AJ40,$AJ40)-1</f>
        <v>2</v>
      </c>
      <c r="AJ40" s="1598">
        <f>AK40+AL40+AM40</f>
        <v>2</v>
      </c>
      <c r="AK40" s="1598">
        <f>SUMPRODUCT(($AO$40:$AO$43=AO40)*($AR$40:$AR$43=AR40)*($AP$40:$AP$43&gt;AP40))</f>
        <v>0</v>
      </c>
      <c r="AL40" s="1598">
        <f>SUMPRODUCT(($AO$40:$AO$43=AO40)*($AR$40:$AR$43&gt;AR40))</f>
        <v>0</v>
      </c>
      <c r="AM40" s="1598">
        <f>RANK(AO40,$AO$40:$AO$43)</f>
        <v>2</v>
      </c>
      <c r="AN40" s="1602" t="s">
        <v>62</v>
      </c>
      <c r="AO40" s="1598">
        <f>SUMIF($Z$40:$Z$45,$AN40,$AA$40:$AA$45)+SUMIF($AD$40:$AD$45,$AN40,$AE$40:$AE$45)</f>
        <v>4</v>
      </c>
      <c r="AP40" s="1598">
        <f>SUMIF($Z$40:$Z$45,$AN40,$AB$40:$AB$45)+SUMIF($AD$40:$AD$45,$AN40,$AF$40:$AF$45)</f>
        <v>4</v>
      </c>
      <c r="AQ40" s="1598">
        <f>SUMIF($Z$40:$Z$45,$AN40,$AC$40:$AC$45)+SUMIF($AD$40:$AD$45,$AN40,$AG$40:$AG$45)</f>
        <v>4</v>
      </c>
      <c r="AR40" s="1598">
        <f>AP40-AQ40</f>
        <v>0</v>
      </c>
      <c r="AT40" s="1598">
        <v>1</v>
      </c>
      <c r="AU40" s="1598" t="str">
        <f>VLOOKUP($AT40,$AI$40:$AR$43,6,FALSE)</f>
        <v>Frankrike</v>
      </c>
      <c r="AV40" s="1598">
        <f>VLOOKUP($AU40,$AN$40:$AR$43,2,FALSE)</f>
        <v>9</v>
      </c>
      <c r="AW40" s="1598">
        <f>VLOOKUP($AU40,$AN$40:$AR$43,3,FALSE)</f>
        <v>6</v>
      </c>
      <c r="AX40" s="1598">
        <f>VLOOKUP($AU40,$AN$40:$AR$43,4,FALSE)</f>
        <v>3</v>
      </c>
      <c r="AY40" s="1598">
        <f>VLOOKUP($AU40,$AN$40:$AR$43,5,FALSE)</f>
        <v>3</v>
      </c>
      <c r="AZ40" s="1660">
        <v>9</v>
      </c>
      <c r="BA40" s="1667">
        <v>41805.541666666664</v>
      </c>
      <c r="BB40" s="1662" t="s">
        <v>62</v>
      </c>
      <c r="BC40" s="1663" t="s">
        <v>6</v>
      </c>
      <c r="BD40" s="1664" t="s">
        <v>63</v>
      </c>
      <c r="BE40" s="1666">
        <f>IF(G40='Resultat &amp; tabell'!$G40,2,0)</f>
        <v>0</v>
      </c>
      <c r="BF40" s="1665" t="s">
        <v>6</v>
      </c>
      <c r="BG40" s="1666">
        <f>IF(I40='Resultat &amp; tabell'!$I40,2,0)</f>
        <v>2</v>
      </c>
      <c r="BH40" s="1666">
        <f>IF(J40='Resultat &amp; tabell'!$J40,1,0)</f>
        <v>0</v>
      </c>
      <c r="BI40" s="1650">
        <f t="shared" ref="BI40:BI45" si="71">SUM(BE40+BG40+BH40)</f>
        <v>2</v>
      </c>
      <c r="BJ40" s="1620"/>
      <c r="BK40" s="1653"/>
      <c r="BL40" s="1690"/>
      <c r="BM40" s="1690"/>
      <c r="BN40" s="1690"/>
      <c r="BO40" s="1690"/>
    </row>
    <row r="41" spans="2:67" ht="14.25" customHeight="1" x14ac:dyDescent="0.25">
      <c r="B41" s="1589">
        <v>10</v>
      </c>
      <c r="C41" s="1632">
        <v>41805.666666666664</v>
      </c>
      <c r="D41" s="1628" t="s">
        <v>187</v>
      </c>
      <c r="E41" s="1629" t="s">
        <v>6</v>
      </c>
      <c r="F41" s="1630" t="s">
        <v>188</v>
      </c>
      <c r="G41" s="1780">
        <v>2</v>
      </c>
      <c r="H41" s="1643" t="s">
        <v>6</v>
      </c>
      <c r="I41" s="1777">
        <v>1</v>
      </c>
      <c r="J41" s="1777">
        <v>1</v>
      </c>
      <c r="K41" s="1718">
        <f>IF('Resultat &amp; tabell'!J41="",0,BI41)</f>
        <v>1</v>
      </c>
      <c r="L41" s="1708">
        <v>2</v>
      </c>
      <c r="M41" s="1724" t="str">
        <f>VLOOKUP(L41,$AT$40:$AY$43,2,FALSE)</f>
        <v>Schweiz</v>
      </c>
      <c r="N41" s="1725">
        <f>VLOOKUP(M41,$AU$40:$AY$43,2,FALSE)</f>
        <v>4</v>
      </c>
      <c r="O41" s="1725">
        <f>VLOOKUP(M41,$AU$40:$AY$43,3,FALSE)</f>
        <v>4</v>
      </c>
      <c r="P41" s="1725">
        <f>VLOOKUP(M41,$AU$40:$AY$43,4,FALSE)</f>
        <v>4</v>
      </c>
      <c r="Q41" s="1726">
        <f>VLOOKUP(M41,$AU$40:$AY$43,5,FALSE)</f>
        <v>0</v>
      </c>
      <c r="Z41" s="1602" t="s">
        <v>64</v>
      </c>
      <c r="AA41" s="1603">
        <f t="shared" si="65"/>
        <v>3</v>
      </c>
      <c r="AB41" s="1603">
        <f t="shared" si="66"/>
        <v>2</v>
      </c>
      <c r="AC41" s="1603">
        <f t="shared" si="67"/>
        <v>1</v>
      </c>
      <c r="AD41" s="1602" t="s">
        <v>65</v>
      </c>
      <c r="AE41" s="1603">
        <f t="shared" si="68"/>
        <v>0</v>
      </c>
      <c r="AF41" s="1599">
        <f t="shared" si="69"/>
        <v>1</v>
      </c>
      <c r="AG41" s="1599">
        <f t="shared" si="70"/>
        <v>2</v>
      </c>
      <c r="AI41" s="1598">
        <f>RANK($AJ41,$AJ$40:$AJ$43,1)+COUNTIF($AJ$40:$AJ41,$AJ41)-1</f>
        <v>1</v>
      </c>
      <c r="AJ41" s="1598">
        <f>AK41+AL41+AM41</f>
        <v>1</v>
      </c>
      <c r="AK41" s="1598">
        <f t="shared" ref="AK41:AK43" si="72">SUMPRODUCT(($AO$40:$AO$43=AO41)*($AR$40:$AR$43=AR41)*($AP$40:$AP$43&gt;AP41))</f>
        <v>0</v>
      </c>
      <c r="AL41" s="1598">
        <f t="shared" ref="AL41:AL43" si="73">SUMPRODUCT(($AO$40:$AO$43=AO41)*($AR$40:$AR$43&gt;AR41))</f>
        <v>0</v>
      </c>
      <c r="AM41" s="1598">
        <f t="shared" ref="AM41:AM43" si="74">RANK(AO41,$AO$40:$AO$43)</f>
        <v>1</v>
      </c>
      <c r="AN41" s="1602" t="s">
        <v>64</v>
      </c>
      <c r="AO41" s="1598">
        <f t="shared" ref="AO41:AO43" si="75">SUMIF($Z$40:$Z$45,$AN41,$AA$40:$AA$45)+SUMIF($AD$40:$AD$45,$AN41,$AE$40:$AE$45)</f>
        <v>9</v>
      </c>
      <c r="AP41" s="1598">
        <f t="shared" ref="AP41:AP43" si="76">SUMIF($Z$40:$Z$45,$AN41,$AB$40:$AB$45)+SUMIF($AD$40:$AD$45,$AN41,$AF$40:$AF$45)</f>
        <v>6</v>
      </c>
      <c r="AQ41" s="1598">
        <f t="shared" ref="AQ41:AQ43" si="77">SUMIF($Z$40:$Z$45,$AN41,$AC$40:$AC$45)+SUMIF($AD$40:$AD$45,$AN41,$AG$40:$AG$45)</f>
        <v>3</v>
      </c>
      <c r="AR41" s="1598">
        <f t="shared" ref="AR41:AR43" si="78">AP41-AQ41</f>
        <v>3</v>
      </c>
      <c r="AT41" s="1598">
        <v>2</v>
      </c>
      <c r="AU41" s="1598" t="str">
        <f t="shared" ref="AU41:AU43" si="79">VLOOKUP($AT41,$AI$40:$AR$43,6,FALSE)</f>
        <v>Schweiz</v>
      </c>
      <c r="AV41" s="1598">
        <f t="shared" ref="AV41:AV43" si="80">VLOOKUP($AU41,$AN$40:$AR$43,2,FALSE)</f>
        <v>4</v>
      </c>
      <c r="AW41" s="1598">
        <f t="shared" ref="AW41:AW43" si="81">VLOOKUP($AU41,$AN$40:$AR$43,3,FALSE)</f>
        <v>4</v>
      </c>
      <c r="AX41" s="1598">
        <f t="shared" ref="AX41:AX43" si="82">VLOOKUP($AU41,$AN$40:$AR$43,4,FALSE)</f>
        <v>4</v>
      </c>
      <c r="AY41" s="1598">
        <f t="shared" ref="AY41:AY43" si="83">VLOOKUP($AU41,$AN$40:$AR$43,5,FALSE)</f>
        <v>0</v>
      </c>
      <c r="AZ41" s="1660">
        <v>10</v>
      </c>
      <c r="BA41" s="1667">
        <v>41805.666666666664</v>
      </c>
      <c r="BB41" s="1662" t="s">
        <v>64</v>
      </c>
      <c r="BC41" s="1663" t="s">
        <v>6</v>
      </c>
      <c r="BD41" s="1664" t="s">
        <v>65</v>
      </c>
      <c r="BE41" s="1666">
        <f>IF(G41='Resultat &amp; tabell'!$G41,2,0)</f>
        <v>0</v>
      </c>
      <c r="BF41" s="1665" t="s">
        <v>6</v>
      </c>
      <c r="BG41" s="1666">
        <f>IF(I41='Resultat &amp; tabell'!$I41,2,0)</f>
        <v>0</v>
      </c>
      <c r="BH41" s="1666">
        <f>IF(J41='Resultat &amp; tabell'!$J41,1,0)</f>
        <v>1</v>
      </c>
      <c r="BI41" s="1650">
        <f t="shared" si="71"/>
        <v>1</v>
      </c>
      <c r="BK41" s="1653"/>
      <c r="BL41" s="1690"/>
      <c r="BM41" s="1690"/>
      <c r="BN41" s="1690"/>
      <c r="BO41" s="1690"/>
    </row>
    <row r="42" spans="2:67" ht="14.25" customHeight="1" x14ac:dyDescent="0.25">
      <c r="B42" s="1589">
        <v>25</v>
      </c>
      <c r="C42" s="1632">
        <v>41810.666666666664</v>
      </c>
      <c r="D42" s="1628" t="s">
        <v>186</v>
      </c>
      <c r="E42" s="1629" t="s">
        <v>6</v>
      </c>
      <c r="F42" s="1630" t="s">
        <v>187</v>
      </c>
      <c r="G42" s="1780">
        <v>1</v>
      </c>
      <c r="H42" s="1643" t="s">
        <v>6</v>
      </c>
      <c r="I42" s="1777">
        <v>2</v>
      </c>
      <c r="J42" s="1777">
        <v>2</v>
      </c>
      <c r="K42" s="1718">
        <f>IF('Resultat &amp; tabell'!J42="",0,BI42)</f>
        <v>1</v>
      </c>
      <c r="L42" s="1708">
        <v>3</v>
      </c>
      <c r="M42" s="1739" t="str">
        <f>VLOOKUP(L42,$AT$40:$AY$43,2,FALSE)</f>
        <v>Ecuador</v>
      </c>
      <c r="N42" s="1740">
        <f>VLOOKUP(M42,$AU$40:$AY$43,2,FALSE)</f>
        <v>2</v>
      </c>
      <c r="O42" s="1740">
        <f>VLOOKUP(M42,$AU$40:$AY$43,3,FALSE)</f>
        <v>3</v>
      </c>
      <c r="P42" s="1740">
        <f>VLOOKUP(M42,$AU$40:$AY$43,4,FALSE)</f>
        <v>4</v>
      </c>
      <c r="Q42" s="1741">
        <f>VLOOKUP(M42,$AU$40:$AY$43,5,FALSE)</f>
        <v>-1</v>
      </c>
      <c r="Z42" s="1602" t="s">
        <v>62</v>
      </c>
      <c r="AA42" s="1603">
        <f t="shared" si="65"/>
        <v>0</v>
      </c>
      <c r="AB42" s="1603">
        <f t="shared" si="66"/>
        <v>1</v>
      </c>
      <c r="AC42" s="1603">
        <f t="shared" si="67"/>
        <v>2</v>
      </c>
      <c r="AD42" s="1602" t="s">
        <v>64</v>
      </c>
      <c r="AE42" s="1603">
        <f t="shared" si="68"/>
        <v>3</v>
      </c>
      <c r="AF42" s="1599">
        <f t="shared" si="69"/>
        <v>2</v>
      </c>
      <c r="AG42" s="1599">
        <f t="shared" si="70"/>
        <v>1</v>
      </c>
      <c r="AI42" s="1598">
        <f>RANK($AJ42,$AJ$40:$AJ$43,1)+COUNTIF($AJ$40:$AJ42,$AJ42)-1</f>
        <v>3</v>
      </c>
      <c r="AJ42" s="1598">
        <f>AK42+AL42+AM42</f>
        <v>3</v>
      </c>
      <c r="AK42" s="1598">
        <f t="shared" si="72"/>
        <v>0</v>
      </c>
      <c r="AL42" s="1598">
        <f t="shared" si="73"/>
        <v>0</v>
      </c>
      <c r="AM42" s="1598">
        <f t="shared" si="74"/>
        <v>3</v>
      </c>
      <c r="AN42" s="1602" t="s">
        <v>63</v>
      </c>
      <c r="AO42" s="1598">
        <f t="shared" si="75"/>
        <v>2</v>
      </c>
      <c r="AP42" s="1598">
        <f t="shared" si="76"/>
        <v>3</v>
      </c>
      <c r="AQ42" s="1598">
        <f t="shared" si="77"/>
        <v>4</v>
      </c>
      <c r="AR42" s="1598">
        <f t="shared" si="78"/>
        <v>-1</v>
      </c>
      <c r="AT42" s="1598">
        <v>3</v>
      </c>
      <c r="AU42" s="1598" t="str">
        <f t="shared" si="79"/>
        <v>Ecuador</v>
      </c>
      <c r="AV42" s="1598">
        <f t="shared" si="80"/>
        <v>2</v>
      </c>
      <c r="AW42" s="1598">
        <f t="shared" si="81"/>
        <v>3</v>
      </c>
      <c r="AX42" s="1598">
        <f t="shared" si="82"/>
        <v>4</v>
      </c>
      <c r="AY42" s="1598">
        <f t="shared" si="83"/>
        <v>-1</v>
      </c>
      <c r="AZ42" s="1660">
        <v>25</v>
      </c>
      <c r="BA42" s="1667">
        <v>41810.666666666664</v>
      </c>
      <c r="BB42" s="1662" t="s">
        <v>62</v>
      </c>
      <c r="BC42" s="1663" t="s">
        <v>6</v>
      </c>
      <c r="BD42" s="1664" t="s">
        <v>64</v>
      </c>
      <c r="BE42" s="1666">
        <f>IF(G42='Resultat &amp; tabell'!$G42,2,0)</f>
        <v>0</v>
      </c>
      <c r="BF42" s="1665" t="s">
        <v>6</v>
      </c>
      <c r="BG42" s="1666">
        <f>IF(I42='Resultat &amp; tabell'!$I42,2,0)</f>
        <v>0</v>
      </c>
      <c r="BH42" s="1666">
        <f>IF(J42='Resultat &amp; tabell'!$J42,1,0)</f>
        <v>1</v>
      </c>
      <c r="BI42" s="1650">
        <f t="shared" si="71"/>
        <v>1</v>
      </c>
      <c r="BK42" s="1668"/>
      <c r="BL42" s="1690"/>
      <c r="BM42" s="1690"/>
      <c r="BN42" s="1690"/>
      <c r="BO42" s="1690"/>
    </row>
    <row r="43" spans="2:67" ht="14.25" customHeight="1" x14ac:dyDescent="0.25">
      <c r="B43" s="1589">
        <v>26</v>
      </c>
      <c r="C43" s="1632">
        <v>41810.791666666664</v>
      </c>
      <c r="D43" s="1628" t="s">
        <v>188</v>
      </c>
      <c r="E43" s="1629" t="s">
        <v>6</v>
      </c>
      <c r="F43" s="1630" t="s">
        <v>189</v>
      </c>
      <c r="G43" s="1780">
        <v>1</v>
      </c>
      <c r="H43" s="1643" t="s">
        <v>6</v>
      </c>
      <c r="I43" s="1777">
        <v>1</v>
      </c>
      <c r="J43" s="1777" t="s">
        <v>122</v>
      </c>
      <c r="K43" s="1718">
        <f>IF('Resultat &amp; tabell'!J43="",0,BI43)</f>
        <v>2</v>
      </c>
      <c r="L43" s="1708">
        <v>4</v>
      </c>
      <c r="M43" s="1728" t="str">
        <f>VLOOKUP(L43,$AT$40:$AY$43,2,FALSE)</f>
        <v>Honduras</v>
      </c>
      <c r="N43" s="1725">
        <f>VLOOKUP(M43,$AU$40:$AY$43,2,FALSE)</f>
        <v>1</v>
      </c>
      <c r="O43" s="1725">
        <f>VLOOKUP(M43,$AU$40:$AY$43,3,FALSE)</f>
        <v>3</v>
      </c>
      <c r="P43" s="1725">
        <f>VLOOKUP(M43,$AU$40:$AY$43,4,FALSE)</f>
        <v>5</v>
      </c>
      <c r="Q43" s="1726">
        <f>VLOOKUP(M43,$AU$40:$AY$43,5,FALSE)</f>
        <v>-2</v>
      </c>
      <c r="Z43" s="1602" t="s">
        <v>65</v>
      </c>
      <c r="AA43" s="1603">
        <f t="shared" si="65"/>
        <v>1</v>
      </c>
      <c r="AB43" s="1603">
        <f t="shared" si="66"/>
        <v>1</v>
      </c>
      <c r="AC43" s="1603">
        <f t="shared" si="67"/>
        <v>1</v>
      </c>
      <c r="AD43" s="1602" t="s">
        <v>63</v>
      </c>
      <c r="AE43" s="1603">
        <f t="shared" si="68"/>
        <v>1</v>
      </c>
      <c r="AF43" s="1599">
        <f t="shared" si="69"/>
        <v>1</v>
      </c>
      <c r="AG43" s="1599">
        <f t="shared" si="70"/>
        <v>1</v>
      </c>
      <c r="AI43" s="1598">
        <f>RANK($AJ43,$AJ$40:$AJ$43,1)+COUNTIF($AJ$40:$AJ43,$AJ43)-1</f>
        <v>4</v>
      </c>
      <c r="AJ43" s="1598">
        <f>AK43+AL43+AM43</f>
        <v>4</v>
      </c>
      <c r="AK43" s="1598">
        <f t="shared" si="72"/>
        <v>0</v>
      </c>
      <c r="AL43" s="1598">
        <f t="shared" si="73"/>
        <v>0</v>
      </c>
      <c r="AM43" s="1598">
        <f t="shared" si="74"/>
        <v>4</v>
      </c>
      <c r="AN43" s="1602" t="s">
        <v>65</v>
      </c>
      <c r="AO43" s="1598">
        <f t="shared" si="75"/>
        <v>1</v>
      </c>
      <c r="AP43" s="1598">
        <f t="shared" si="76"/>
        <v>3</v>
      </c>
      <c r="AQ43" s="1598">
        <f t="shared" si="77"/>
        <v>5</v>
      </c>
      <c r="AR43" s="1598">
        <f t="shared" si="78"/>
        <v>-2</v>
      </c>
      <c r="AT43" s="1598">
        <v>4</v>
      </c>
      <c r="AU43" s="1598" t="str">
        <f t="shared" si="79"/>
        <v>Honduras</v>
      </c>
      <c r="AV43" s="1598">
        <f t="shared" si="80"/>
        <v>1</v>
      </c>
      <c r="AW43" s="1598">
        <f t="shared" si="81"/>
        <v>3</v>
      </c>
      <c r="AX43" s="1598">
        <f t="shared" si="82"/>
        <v>5</v>
      </c>
      <c r="AY43" s="1598">
        <f t="shared" si="83"/>
        <v>-2</v>
      </c>
      <c r="AZ43" s="1660">
        <v>26</v>
      </c>
      <c r="BA43" s="1667">
        <v>41810.791666666664</v>
      </c>
      <c r="BB43" s="1662" t="s">
        <v>65</v>
      </c>
      <c r="BC43" s="1663" t="s">
        <v>6</v>
      </c>
      <c r="BD43" s="1664" t="s">
        <v>63</v>
      </c>
      <c r="BE43" s="1666">
        <f>IF(G43='Resultat &amp; tabell'!$G43,2,0)</f>
        <v>2</v>
      </c>
      <c r="BF43" s="1665" t="s">
        <v>6</v>
      </c>
      <c r="BG43" s="1666">
        <f>IF(I43='Resultat &amp; tabell'!$I43,2,0)</f>
        <v>0</v>
      </c>
      <c r="BH43" s="1666">
        <f>IF(J43='Resultat &amp; tabell'!$J43,1,0)</f>
        <v>0</v>
      </c>
      <c r="BI43" s="1650">
        <f t="shared" si="71"/>
        <v>2</v>
      </c>
      <c r="BK43" s="1668"/>
      <c r="BL43" s="1690"/>
      <c r="BM43" s="1690"/>
      <c r="BN43" s="1690"/>
      <c r="BO43" s="1690"/>
    </row>
    <row r="44" spans="2:67" ht="14.25" customHeight="1" x14ac:dyDescent="0.25">
      <c r="B44" s="1589">
        <v>41</v>
      </c>
      <c r="C44" s="1632">
        <v>41815.666666666664</v>
      </c>
      <c r="D44" s="1628" t="s">
        <v>188</v>
      </c>
      <c r="E44" s="1629" t="s">
        <v>6</v>
      </c>
      <c r="F44" s="1630" t="s">
        <v>186</v>
      </c>
      <c r="G44" s="1780">
        <v>1</v>
      </c>
      <c r="H44" s="1643" t="s">
        <v>6</v>
      </c>
      <c r="I44" s="1777">
        <v>2</v>
      </c>
      <c r="J44" s="1777">
        <v>2</v>
      </c>
      <c r="K44" s="1718">
        <f>IF('Resultat &amp; tabell'!J44="",0,BI44)</f>
        <v>0</v>
      </c>
      <c r="M44" s="1710"/>
      <c r="N44" s="1740"/>
      <c r="O44" s="1585"/>
      <c r="P44" s="1740"/>
      <c r="Q44" s="1740"/>
      <c r="Z44" s="1602" t="s">
        <v>65</v>
      </c>
      <c r="AA44" s="1603">
        <f t="shared" si="65"/>
        <v>0</v>
      </c>
      <c r="AB44" s="1603">
        <f t="shared" si="66"/>
        <v>1</v>
      </c>
      <c r="AC44" s="1603">
        <f t="shared" si="67"/>
        <v>2</v>
      </c>
      <c r="AD44" s="1602" t="s">
        <v>62</v>
      </c>
      <c r="AE44" s="1603">
        <f t="shared" si="68"/>
        <v>3</v>
      </c>
      <c r="AF44" s="1599">
        <f t="shared" si="69"/>
        <v>2</v>
      </c>
      <c r="AG44" s="1599">
        <f t="shared" si="70"/>
        <v>1</v>
      </c>
      <c r="AZ44" s="1660">
        <v>41</v>
      </c>
      <c r="BA44" s="1667">
        <v>41815.666666666664</v>
      </c>
      <c r="BB44" s="1662" t="s">
        <v>65</v>
      </c>
      <c r="BC44" s="1663" t="s">
        <v>6</v>
      </c>
      <c r="BD44" s="1664" t="s">
        <v>62</v>
      </c>
      <c r="BE44" s="1666">
        <f>IF(G44='Resultat &amp; tabell'!$G44,2,0)</f>
        <v>0</v>
      </c>
      <c r="BF44" s="1665" t="s">
        <v>6</v>
      </c>
      <c r="BG44" s="1666">
        <f>IF(I44='Resultat &amp; tabell'!$I44,2,0)</f>
        <v>0</v>
      </c>
      <c r="BH44" s="1666">
        <f>IF(J44='Resultat &amp; tabell'!$J44,1,0)</f>
        <v>0</v>
      </c>
      <c r="BI44" s="1650">
        <f t="shared" si="71"/>
        <v>0</v>
      </c>
      <c r="BL44" s="1690"/>
      <c r="BM44" s="1690"/>
      <c r="BN44" s="1690"/>
      <c r="BO44" s="1690"/>
    </row>
    <row r="45" spans="2:67" ht="14.25" customHeight="1" x14ac:dyDescent="0.25">
      <c r="B45" s="1589">
        <v>42</v>
      </c>
      <c r="C45" s="1632">
        <v>41815.708333333336</v>
      </c>
      <c r="D45" s="1628" t="s">
        <v>189</v>
      </c>
      <c r="E45" s="1629" t="s">
        <v>6</v>
      </c>
      <c r="F45" s="1630" t="s">
        <v>187</v>
      </c>
      <c r="G45" s="1780">
        <v>1</v>
      </c>
      <c r="H45" s="1643" t="s">
        <v>6</v>
      </c>
      <c r="I45" s="1777">
        <v>2</v>
      </c>
      <c r="J45" s="1777">
        <v>2</v>
      </c>
      <c r="K45" s="1718">
        <f>IF('Resultat &amp; tabell'!J45="",0,BI45)</f>
        <v>0</v>
      </c>
      <c r="M45" s="1761"/>
      <c r="N45" s="1585"/>
      <c r="O45" s="1740"/>
      <c r="P45" s="1740"/>
      <c r="Q45" s="1740"/>
      <c r="Z45" s="1602" t="s">
        <v>63</v>
      </c>
      <c r="AA45" s="1603">
        <f t="shared" si="65"/>
        <v>0</v>
      </c>
      <c r="AB45" s="1603">
        <f t="shared" si="66"/>
        <v>1</v>
      </c>
      <c r="AC45" s="1603">
        <f t="shared" si="67"/>
        <v>2</v>
      </c>
      <c r="AD45" s="1602" t="s">
        <v>64</v>
      </c>
      <c r="AE45" s="1603">
        <f t="shared" si="68"/>
        <v>3</v>
      </c>
      <c r="AF45" s="1599">
        <f t="shared" si="69"/>
        <v>2</v>
      </c>
      <c r="AG45" s="1599">
        <f t="shared" si="70"/>
        <v>1</v>
      </c>
      <c r="AZ45" s="1660">
        <v>42</v>
      </c>
      <c r="BA45" s="1667">
        <v>41815.708333333336</v>
      </c>
      <c r="BB45" s="1662" t="s">
        <v>63</v>
      </c>
      <c r="BC45" s="1663" t="s">
        <v>6</v>
      </c>
      <c r="BD45" s="1664" t="s">
        <v>64</v>
      </c>
      <c r="BE45" s="1666">
        <f>IF(G45='Resultat &amp; tabell'!$G45,2,0)</f>
        <v>0</v>
      </c>
      <c r="BF45" s="1665" t="s">
        <v>6</v>
      </c>
      <c r="BG45" s="1666">
        <f>IF(I45='Resultat &amp; tabell'!$I45,2,0)</f>
        <v>0</v>
      </c>
      <c r="BH45" s="1666">
        <f>IF(J45='Resultat &amp; tabell'!$J45,1,0)</f>
        <v>0</v>
      </c>
      <c r="BI45" s="1650">
        <f t="shared" si="71"/>
        <v>0</v>
      </c>
      <c r="BL45" s="1690"/>
      <c r="BM45" s="1690"/>
      <c r="BN45" s="1690"/>
      <c r="BO45" s="1690"/>
    </row>
    <row r="46" spans="2:67" ht="14.25" customHeight="1" x14ac:dyDescent="0.25">
      <c r="C46" s="1604"/>
      <c r="K46" s="1731"/>
      <c r="N46" s="1730"/>
      <c r="O46" s="1743"/>
      <c r="P46" s="1730"/>
      <c r="Q46" s="1730"/>
      <c r="BA46" s="1675"/>
      <c r="BI46" s="1651"/>
      <c r="BL46" s="1690"/>
      <c r="BM46" s="1694"/>
      <c r="BN46" s="1690"/>
      <c r="BO46" s="1690"/>
    </row>
    <row r="47" spans="2:67" s="1609" customFormat="1" ht="14.25" customHeight="1" x14ac:dyDescent="0.25">
      <c r="B47" s="1586" t="s">
        <v>66</v>
      </c>
      <c r="C47" s="1607"/>
      <c r="D47" s="1592"/>
      <c r="E47" s="1593"/>
      <c r="F47" s="1592"/>
      <c r="G47" s="1593"/>
      <c r="H47" s="1593"/>
      <c r="I47" s="1593"/>
      <c r="J47" s="1593"/>
      <c r="K47" s="1731"/>
      <c r="L47" s="1732"/>
      <c r="M47" s="1733"/>
      <c r="N47" s="1585"/>
      <c r="O47" s="1744"/>
      <c r="P47" s="1734"/>
      <c r="Q47" s="1734"/>
      <c r="R47" s="1733"/>
      <c r="S47" s="1734"/>
      <c r="T47" s="1593"/>
      <c r="U47" s="1593"/>
      <c r="V47" s="1593"/>
      <c r="W47" s="1614"/>
      <c r="Z47" s="1596"/>
      <c r="AA47" s="1603"/>
      <c r="AB47" s="1603"/>
      <c r="AC47" s="1603"/>
      <c r="AD47" s="1596"/>
      <c r="AE47" s="1610"/>
      <c r="AF47" s="1611"/>
      <c r="AG47" s="1611"/>
      <c r="AH47" s="1610"/>
      <c r="AI47" s="1610"/>
      <c r="AJ47" s="1610"/>
      <c r="AK47" s="1610"/>
      <c r="AL47" s="1610"/>
      <c r="AM47" s="1610"/>
      <c r="AN47" s="1610"/>
      <c r="AO47" s="1610"/>
      <c r="AP47" s="1610"/>
      <c r="AQ47" s="1610"/>
      <c r="AR47" s="1610"/>
      <c r="AS47" s="1610"/>
      <c r="AT47" s="1610"/>
      <c r="AU47" s="1610"/>
      <c r="AV47" s="1610"/>
      <c r="AW47" s="1610"/>
      <c r="AX47" s="1610"/>
      <c r="AY47" s="1610"/>
      <c r="AZ47" s="1653" t="s">
        <v>66</v>
      </c>
      <c r="BA47" s="1677"/>
      <c r="BB47" s="1654"/>
      <c r="BC47" s="1655"/>
      <c r="BD47" s="1654"/>
      <c r="BE47" s="1655"/>
      <c r="BF47" s="1655"/>
      <c r="BG47" s="1655"/>
      <c r="BH47" s="1655"/>
      <c r="BI47" s="1652"/>
      <c r="BJ47" s="1619"/>
      <c r="BK47" s="1621"/>
      <c r="BL47" s="1652"/>
      <c r="BM47" s="1695"/>
      <c r="BN47" s="1652"/>
      <c r="BO47" s="1652"/>
    </row>
    <row r="48" spans="2:67" s="1609" customFormat="1" ht="14.25" customHeight="1" x14ac:dyDescent="0.25">
      <c r="B48" s="1639" t="s">
        <v>2</v>
      </c>
      <c r="C48" s="1640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641" t="s">
        <v>81</v>
      </c>
      <c r="K48" s="1735" t="s">
        <v>89</v>
      </c>
      <c r="L48" s="1732"/>
      <c r="M48" s="1714" t="s">
        <v>66</v>
      </c>
      <c r="N48" s="1715" t="s">
        <v>89</v>
      </c>
      <c r="O48" s="1715" t="s">
        <v>90</v>
      </c>
      <c r="P48" s="1715" t="s">
        <v>91</v>
      </c>
      <c r="Q48" s="1716" t="s">
        <v>101</v>
      </c>
      <c r="R48" s="1733"/>
      <c r="S48" s="1734"/>
      <c r="T48" s="1593"/>
      <c r="U48" s="1593"/>
      <c r="V48" s="1593"/>
      <c r="W48" s="1614"/>
      <c r="Z48" s="1600" t="s">
        <v>87</v>
      </c>
      <c r="AA48" s="1600" t="s">
        <v>89</v>
      </c>
      <c r="AB48" s="1600" t="s">
        <v>90</v>
      </c>
      <c r="AC48" s="1600" t="s">
        <v>91</v>
      </c>
      <c r="AD48" s="1600" t="s">
        <v>88</v>
      </c>
      <c r="AE48" s="1600" t="s">
        <v>89</v>
      </c>
      <c r="AF48" s="1600" t="s">
        <v>90</v>
      </c>
      <c r="AG48" s="1600" t="s">
        <v>91</v>
      </c>
      <c r="AH48" s="1610"/>
      <c r="AI48" s="1601" t="s">
        <v>99</v>
      </c>
      <c r="AJ48" s="1601" t="s">
        <v>98</v>
      </c>
      <c r="AK48" s="1601" t="s">
        <v>97</v>
      </c>
      <c r="AL48" s="1600" t="s">
        <v>96</v>
      </c>
      <c r="AM48" s="1600" t="s">
        <v>95</v>
      </c>
      <c r="AN48" s="1600" t="s">
        <v>92</v>
      </c>
      <c r="AO48" s="1600" t="s">
        <v>89</v>
      </c>
      <c r="AP48" s="1600" t="s">
        <v>90</v>
      </c>
      <c r="AQ48" s="1600" t="s">
        <v>91</v>
      </c>
      <c r="AR48" s="1601" t="s">
        <v>93</v>
      </c>
      <c r="AS48" s="1610"/>
      <c r="AT48" s="1600" t="s">
        <v>94</v>
      </c>
      <c r="AU48" s="1600" t="s">
        <v>92</v>
      </c>
      <c r="AV48" s="1600" t="s">
        <v>89</v>
      </c>
      <c r="AW48" s="1600" t="s">
        <v>90</v>
      </c>
      <c r="AX48" s="1600" t="s">
        <v>91</v>
      </c>
      <c r="AY48" s="1601" t="s">
        <v>93</v>
      </c>
      <c r="AZ48" s="1682" t="s">
        <v>2</v>
      </c>
      <c r="BA48" s="1680" t="s">
        <v>3</v>
      </c>
      <c r="BB48" s="1684" t="s">
        <v>2</v>
      </c>
      <c r="BC48" s="1681"/>
      <c r="BD48" s="1685"/>
      <c r="BE48" s="250" t="s">
        <v>4</v>
      </c>
      <c r="BF48" s="250"/>
      <c r="BG48" s="250"/>
      <c r="BH48" s="1681" t="s">
        <v>81</v>
      </c>
      <c r="BI48" s="1642" t="s">
        <v>89</v>
      </c>
      <c r="BJ48" s="1619"/>
      <c r="BK48" s="1656"/>
      <c r="BL48" s="1652"/>
      <c r="BM48" s="1652"/>
      <c r="BN48" s="1652"/>
      <c r="BO48" s="1652"/>
    </row>
    <row r="49" spans="2:67" ht="14.25" customHeight="1" x14ac:dyDescent="0.25">
      <c r="B49" s="1589">
        <v>11</v>
      </c>
      <c r="C49" s="1632">
        <v>41805.791666666664</v>
      </c>
      <c r="D49" s="1628" t="s">
        <v>190</v>
      </c>
      <c r="E49" s="1629" t="s">
        <v>6</v>
      </c>
      <c r="F49" s="1630" t="s">
        <v>193</v>
      </c>
      <c r="G49" s="1781">
        <v>3</v>
      </c>
      <c r="H49" s="1643" t="s">
        <v>6</v>
      </c>
      <c r="I49" s="1778">
        <v>0</v>
      </c>
      <c r="J49" s="1778">
        <v>1</v>
      </c>
      <c r="K49" s="1718">
        <f>IF('Resultat &amp; tabell'!J49="",0,BI49)</f>
        <v>1</v>
      </c>
      <c r="L49" s="1719">
        <v>1</v>
      </c>
      <c r="M49" s="1720" t="str">
        <f>VLOOKUP(L49,$AT$49:$AY$52,2,FALSE)</f>
        <v>Argentina</v>
      </c>
      <c r="N49" s="1721">
        <f>VLOOKUP(M49,$AU$49:$AY$52,2,FALSE)</f>
        <v>9</v>
      </c>
      <c r="O49" s="1721">
        <f>VLOOKUP(M49,$AU$49:$AY$52,3,FALSE)</f>
        <v>8</v>
      </c>
      <c r="P49" s="1721">
        <f>VLOOKUP(M49,$AU$49:$AY$52,4,FALSE)</f>
        <v>1</v>
      </c>
      <c r="Q49" s="1722">
        <f>VLOOKUP(M49,$AU$49:$AY$52,5,FALSE)</f>
        <v>7</v>
      </c>
      <c r="Z49" s="1602" t="s">
        <v>67</v>
      </c>
      <c r="AA49" s="1603">
        <f t="shared" ref="AA49:AA54" si="84">IF(G49="",0,IF($G49&lt;$I49,0,IF($G49=$I49,1,3)))</f>
        <v>3</v>
      </c>
      <c r="AB49" s="1603">
        <f t="shared" ref="AB49:AB54" si="85">G49</f>
        <v>3</v>
      </c>
      <c r="AC49" s="1603">
        <f t="shared" ref="AC49:AC54" si="86">I49</f>
        <v>0</v>
      </c>
      <c r="AD49" s="1602" t="s">
        <v>68</v>
      </c>
      <c r="AE49" s="1603">
        <f t="shared" ref="AE49:AE54" si="87">IF(I49="",0,IF(I49&lt;G49,0,IF(G49=I49,1,3)))</f>
        <v>0</v>
      </c>
      <c r="AF49" s="1599">
        <f t="shared" ref="AF49:AF54" si="88">I49</f>
        <v>0</v>
      </c>
      <c r="AG49" s="1599">
        <f t="shared" ref="AG49:AG54" si="89">G49</f>
        <v>3</v>
      </c>
      <c r="AI49" s="1598">
        <f>RANK($AJ49,$AJ$49:$AJ$52,1)+COUNTIF($AJ$49:$AJ49,$AJ49)-1</f>
        <v>1</v>
      </c>
      <c r="AJ49" s="1598">
        <f>AK49+AL49+AM49</f>
        <v>1</v>
      </c>
      <c r="AK49" s="1598">
        <f>SUMPRODUCT(($AO$49:$AO$52=AO49)*($AR$49:$AR$52=AR49)*($AP$49:$AP$52&gt;AP49))</f>
        <v>0</v>
      </c>
      <c r="AL49" s="1598">
        <f>SUMPRODUCT(($AO$49:$AO$52=AO49)*($AR$49:$AR$52&gt;AR49))</f>
        <v>0</v>
      </c>
      <c r="AM49" s="1598">
        <f>RANK(AO49,$AO$49:$AO$52)</f>
        <v>1</v>
      </c>
      <c r="AN49" s="1602" t="s">
        <v>67</v>
      </c>
      <c r="AO49" s="1598">
        <f>SUMIF($Z$49:$Z$54,$AN49,$AA$49:$AA$54)+SUMIF($AD$49:$AD$54,$AN49,$AE$49:$AE$54)</f>
        <v>9</v>
      </c>
      <c r="AP49" s="1598">
        <f>SUMIF($Z$49:$Z$54,$AN49,$AB$49:$AB$54)+SUMIF($AD$49:$AD$54,$AN49,$AF$49:$AF$54)</f>
        <v>8</v>
      </c>
      <c r="AQ49" s="1598">
        <f>SUMIF($Z$49:$Z$54,$AN49,$AC$49:$AC$54)+SUMIF($AD$49:$AD$54,$AN49,$AG$49:$AG$54)</f>
        <v>1</v>
      </c>
      <c r="AR49" s="1598">
        <f>AP49-AQ49</f>
        <v>7</v>
      </c>
      <c r="AT49" s="1598">
        <v>1</v>
      </c>
      <c r="AU49" s="1598" t="str">
        <f>VLOOKUP($AT49,$AI$49:$AR$52,6,FALSE)</f>
        <v>Argentina</v>
      </c>
      <c r="AV49" s="1598">
        <f>VLOOKUP($AU49,$AN$49:$AR$52,2,FALSE)</f>
        <v>9</v>
      </c>
      <c r="AW49" s="1598">
        <f>VLOOKUP($AU49,$AN$49:$AR$52,3,FALSE)</f>
        <v>8</v>
      </c>
      <c r="AX49" s="1598">
        <f>VLOOKUP($AU49,$AN$49:$AR$52,4,FALSE)</f>
        <v>1</v>
      </c>
      <c r="AY49" s="1598">
        <f>VLOOKUP($AU49,$AN$49:$AR$52,5,FALSE)</f>
        <v>7</v>
      </c>
      <c r="AZ49" s="1660">
        <v>11</v>
      </c>
      <c r="BA49" s="1667">
        <v>41805.791666666664</v>
      </c>
      <c r="BB49" s="1662" t="s">
        <v>67</v>
      </c>
      <c r="BC49" s="1663" t="s">
        <v>6</v>
      </c>
      <c r="BD49" s="1664" t="s">
        <v>68</v>
      </c>
      <c r="BE49" s="1666">
        <f>IF(G49='Resultat &amp; tabell'!$G49,2,0)</f>
        <v>0</v>
      </c>
      <c r="BF49" s="1665" t="s">
        <v>6</v>
      </c>
      <c r="BG49" s="1666">
        <f>IF(I49='Resultat &amp; tabell'!$I49,2,0)</f>
        <v>0</v>
      </c>
      <c r="BH49" s="1666">
        <f>IF(J49='Resultat &amp; tabell'!$J49,1,0)</f>
        <v>1</v>
      </c>
      <c r="BI49" s="1650">
        <f t="shared" ref="BI49:BI54" si="90">SUM(BE49+BG49+BH49)</f>
        <v>1</v>
      </c>
      <c r="BJ49" s="1620"/>
      <c r="BK49" s="1653"/>
      <c r="BL49" s="1690"/>
      <c r="BM49" s="1690"/>
      <c r="BN49" s="1690"/>
      <c r="BO49" s="1690"/>
    </row>
    <row r="50" spans="2:67" ht="14.25" customHeight="1" x14ac:dyDescent="0.25">
      <c r="B50" s="1589">
        <v>12</v>
      </c>
      <c r="C50" s="1632">
        <v>41806.666666666664</v>
      </c>
      <c r="D50" s="1628" t="s">
        <v>191</v>
      </c>
      <c r="E50" s="1629" t="s">
        <v>6</v>
      </c>
      <c r="F50" s="1630" t="s">
        <v>192</v>
      </c>
      <c r="G50" s="1781">
        <v>1</v>
      </c>
      <c r="H50" s="1643" t="s">
        <v>6</v>
      </c>
      <c r="I50" s="1778">
        <v>3</v>
      </c>
      <c r="J50" s="1778">
        <v>2</v>
      </c>
      <c r="K50" s="1718">
        <f>IF('Resultat &amp; tabell'!J50="",0,BI50)</f>
        <v>0</v>
      </c>
      <c r="L50" s="1708">
        <v>2</v>
      </c>
      <c r="M50" s="1724" t="str">
        <f>VLOOKUP(L50,$AT$49:$AY$52,2,FALSE)</f>
        <v>Nigeria</v>
      </c>
      <c r="N50" s="1725">
        <f>VLOOKUP(M50,$AU$49:$AY$52,2,FALSE)</f>
        <v>6</v>
      </c>
      <c r="O50" s="1725">
        <f>VLOOKUP(M50,$AU$49:$AY$52,3,FALSE)</f>
        <v>5</v>
      </c>
      <c r="P50" s="1725">
        <f>VLOOKUP(M50,$AU$49:$AY$52,4,FALSE)</f>
        <v>4</v>
      </c>
      <c r="Q50" s="1726">
        <f>VLOOKUP(M50,$AU$49:$AY$52,5,FALSE)</f>
        <v>1</v>
      </c>
      <c r="Z50" s="1602" t="s">
        <v>69</v>
      </c>
      <c r="AA50" s="1603">
        <f t="shared" si="84"/>
        <v>0</v>
      </c>
      <c r="AB50" s="1603">
        <f t="shared" si="85"/>
        <v>1</v>
      </c>
      <c r="AC50" s="1603">
        <f t="shared" si="86"/>
        <v>3</v>
      </c>
      <c r="AD50" s="1602" t="s">
        <v>70</v>
      </c>
      <c r="AE50" s="1603">
        <f t="shared" si="87"/>
        <v>3</v>
      </c>
      <c r="AF50" s="1599">
        <f t="shared" si="88"/>
        <v>3</v>
      </c>
      <c r="AG50" s="1599">
        <f t="shared" si="89"/>
        <v>1</v>
      </c>
      <c r="AI50" s="1598">
        <f>RANK($AJ50,$AJ$49:$AJ$52,1)+COUNTIF($AJ$49:$AJ50,$AJ50)-1</f>
        <v>3</v>
      </c>
      <c r="AJ50" s="1598">
        <f>AK50+AL50+AM50</f>
        <v>3</v>
      </c>
      <c r="AK50" s="1598">
        <f t="shared" ref="AK50:AK52" si="91">SUMPRODUCT(($AO$49:$AO$52=AO50)*($AR$49:$AR$52=AR50)*($AP$49:$AP$52&gt;AP50))</f>
        <v>0</v>
      </c>
      <c r="AL50" s="1598">
        <f t="shared" ref="AL50:AL52" si="92">SUMPRODUCT(($AO$49:$AO$52=AO50)*($AR$49:$AR$52&gt;AR50))</f>
        <v>0</v>
      </c>
      <c r="AM50" s="1598">
        <f t="shared" ref="AM50:AM52" si="93">RANK(AO50,$AO$49:$AO$52)</f>
        <v>3</v>
      </c>
      <c r="AN50" s="1602" t="s">
        <v>69</v>
      </c>
      <c r="AO50" s="1598">
        <f t="shared" ref="AO50:AO52" si="94">SUMIF($Z$49:$Z$54,$AN50,$AA$49:$AA$54)+SUMIF($AD$49:$AD$54,$AN50,$AE$49:$AE$54)</f>
        <v>1</v>
      </c>
      <c r="AP50" s="1598">
        <f t="shared" ref="AP50:AP52" si="95">SUMIF($Z$49:$Z$54,$AN50,$AB$49:$AB$54)+SUMIF($AD$49:$AD$54,$AN50,$AF$49:$AF$54)</f>
        <v>2</v>
      </c>
      <c r="AQ50" s="1598">
        <f t="shared" ref="AQ50:AQ52" si="96">SUMIF($Z$49:$Z$54,$AN50,$AC$49:$AC$54)+SUMIF($AD$49:$AD$54,$AN50,$AG$49:$AG$54)</f>
        <v>6</v>
      </c>
      <c r="AR50" s="1598">
        <f t="shared" ref="AR50:AR52" si="97">AP50-AQ50</f>
        <v>-4</v>
      </c>
      <c r="AT50" s="1598">
        <v>2</v>
      </c>
      <c r="AU50" s="1598" t="str">
        <f t="shared" ref="AU50:AU52" si="98">VLOOKUP($AT50,$AI$49:$AR$52,6,FALSE)</f>
        <v>Nigeria</v>
      </c>
      <c r="AV50" s="1598">
        <f t="shared" ref="AV50:AV52" si="99">VLOOKUP($AU50,$AN$49:$AR$52,2,FALSE)</f>
        <v>6</v>
      </c>
      <c r="AW50" s="1598">
        <f t="shared" ref="AW50:AW52" si="100">VLOOKUP($AU50,$AN$49:$AR$52,3,FALSE)</f>
        <v>5</v>
      </c>
      <c r="AX50" s="1598">
        <f t="shared" ref="AX50:AX52" si="101">VLOOKUP($AU50,$AN$49:$AR$52,4,FALSE)</f>
        <v>4</v>
      </c>
      <c r="AY50" s="1598">
        <f t="shared" ref="AY50:AY52" si="102">VLOOKUP($AU50,$AN$49:$AR$52,5,FALSE)</f>
        <v>1</v>
      </c>
      <c r="AZ50" s="1660">
        <v>12</v>
      </c>
      <c r="BA50" s="1667">
        <v>41806.666666666664</v>
      </c>
      <c r="BB50" s="1662" t="s">
        <v>69</v>
      </c>
      <c r="BC50" s="1663" t="s">
        <v>6</v>
      </c>
      <c r="BD50" s="1664" t="s">
        <v>70</v>
      </c>
      <c r="BE50" s="1666">
        <f>IF(G50='Resultat &amp; tabell'!$G50,2,0)</f>
        <v>0</v>
      </c>
      <c r="BF50" s="1665" t="s">
        <v>6</v>
      </c>
      <c r="BG50" s="1666">
        <f>IF(I50='Resultat &amp; tabell'!$I50,2,0)</f>
        <v>0</v>
      </c>
      <c r="BH50" s="1666">
        <f>IF(J50='Resultat &amp; tabell'!$J50,1,0)</f>
        <v>0</v>
      </c>
      <c r="BI50" s="1650">
        <f t="shared" si="90"/>
        <v>0</v>
      </c>
      <c r="BK50" s="1653"/>
      <c r="BL50" s="1690"/>
      <c r="BM50" s="1690"/>
      <c r="BN50" s="1690"/>
      <c r="BO50" s="1690"/>
    </row>
    <row r="51" spans="2:67" ht="14.25" customHeight="1" x14ac:dyDescent="0.25">
      <c r="B51" s="1589">
        <v>27</v>
      </c>
      <c r="C51" s="1632">
        <v>41811.541666666664</v>
      </c>
      <c r="D51" s="1628" t="s">
        <v>190</v>
      </c>
      <c r="E51" s="1629" t="s">
        <v>6</v>
      </c>
      <c r="F51" s="1630" t="s">
        <v>191</v>
      </c>
      <c r="G51" s="1781">
        <v>2</v>
      </c>
      <c r="H51" s="1643" t="s">
        <v>6</v>
      </c>
      <c r="I51" s="1778">
        <v>0</v>
      </c>
      <c r="J51" s="1778">
        <v>1</v>
      </c>
      <c r="K51" s="1718">
        <f>IF('Resultat &amp; tabell'!J51="",0,BI51)</f>
        <v>3</v>
      </c>
      <c r="L51" s="1708">
        <v>3</v>
      </c>
      <c r="M51" s="1739" t="str">
        <f>VLOOKUP(L51,$AT$49:$AY$52,2,FALSE)</f>
        <v>Iran</v>
      </c>
      <c r="N51" s="1740">
        <f>VLOOKUP(M51,$AU$49:$AY$52,2,FALSE)</f>
        <v>1</v>
      </c>
      <c r="O51" s="1740">
        <f>VLOOKUP(M51,$AU$49:$AY$52,3,FALSE)</f>
        <v>2</v>
      </c>
      <c r="P51" s="1740">
        <f>VLOOKUP(M51,$AU$49:$AY$52,4,FALSE)</f>
        <v>6</v>
      </c>
      <c r="Q51" s="1741">
        <f>VLOOKUP(M51,$AU$49:$AY$52,5,FALSE)</f>
        <v>-4</v>
      </c>
      <c r="Z51" s="1602" t="s">
        <v>67</v>
      </c>
      <c r="AA51" s="1603">
        <f t="shared" si="84"/>
        <v>3</v>
      </c>
      <c r="AB51" s="1603">
        <f t="shared" si="85"/>
        <v>2</v>
      </c>
      <c r="AC51" s="1603">
        <f t="shared" si="86"/>
        <v>0</v>
      </c>
      <c r="AD51" s="1602" t="s">
        <v>69</v>
      </c>
      <c r="AE51" s="1603">
        <f t="shared" si="87"/>
        <v>0</v>
      </c>
      <c r="AF51" s="1599">
        <f t="shared" si="88"/>
        <v>0</v>
      </c>
      <c r="AG51" s="1599">
        <f t="shared" si="89"/>
        <v>2</v>
      </c>
      <c r="AI51" s="1598">
        <f>RANK($AJ51,$AJ$49:$AJ$52,1)+COUNTIF($AJ$49:$AJ51,$AJ51)-1</f>
        <v>4</v>
      </c>
      <c r="AJ51" s="1598">
        <f>AK51+AL51+AM51</f>
        <v>4</v>
      </c>
      <c r="AK51" s="1598">
        <f t="shared" si="91"/>
        <v>1</v>
      </c>
      <c r="AL51" s="1598">
        <f t="shared" si="92"/>
        <v>0</v>
      </c>
      <c r="AM51" s="1598">
        <f t="shared" si="93"/>
        <v>3</v>
      </c>
      <c r="AN51" s="1602" t="s">
        <v>68</v>
      </c>
      <c r="AO51" s="1598">
        <f t="shared" si="94"/>
        <v>1</v>
      </c>
      <c r="AP51" s="1598">
        <f t="shared" si="95"/>
        <v>1</v>
      </c>
      <c r="AQ51" s="1598">
        <f t="shared" si="96"/>
        <v>5</v>
      </c>
      <c r="AR51" s="1598">
        <f t="shared" si="97"/>
        <v>-4</v>
      </c>
      <c r="AT51" s="1598">
        <v>3</v>
      </c>
      <c r="AU51" s="1598" t="str">
        <f t="shared" si="98"/>
        <v>Iran</v>
      </c>
      <c r="AV51" s="1598">
        <f t="shared" si="99"/>
        <v>1</v>
      </c>
      <c r="AW51" s="1598">
        <f t="shared" si="100"/>
        <v>2</v>
      </c>
      <c r="AX51" s="1598">
        <f t="shared" si="101"/>
        <v>6</v>
      </c>
      <c r="AY51" s="1598">
        <f t="shared" si="102"/>
        <v>-4</v>
      </c>
      <c r="AZ51" s="1660">
        <v>27</v>
      </c>
      <c r="BA51" s="1667">
        <v>41811.541666666664</v>
      </c>
      <c r="BB51" s="1662" t="s">
        <v>67</v>
      </c>
      <c r="BC51" s="1663" t="s">
        <v>6</v>
      </c>
      <c r="BD51" s="1664" t="s">
        <v>69</v>
      </c>
      <c r="BE51" s="1666">
        <f>IF(G51='Resultat &amp; tabell'!$G51,2,0)</f>
        <v>0</v>
      </c>
      <c r="BF51" s="1665" t="s">
        <v>6</v>
      </c>
      <c r="BG51" s="1666">
        <f>IF(I51='Resultat &amp; tabell'!$I51,2,0)</f>
        <v>2</v>
      </c>
      <c r="BH51" s="1666">
        <f>IF(J51='Resultat &amp; tabell'!$J51,1,0)</f>
        <v>1</v>
      </c>
      <c r="BI51" s="1650">
        <f t="shared" si="90"/>
        <v>3</v>
      </c>
      <c r="BK51" s="1668"/>
      <c r="BL51" s="1690"/>
      <c r="BM51" s="1690"/>
      <c r="BN51" s="1690"/>
      <c r="BO51" s="1690"/>
    </row>
    <row r="52" spans="2:67" ht="14.25" customHeight="1" x14ac:dyDescent="0.25">
      <c r="B52" s="1589">
        <v>28</v>
      </c>
      <c r="C52" s="1632">
        <v>41811.75</v>
      </c>
      <c r="D52" s="1628" t="s">
        <v>192</v>
      </c>
      <c r="E52" s="1629" t="s">
        <v>6</v>
      </c>
      <c r="F52" s="1630" t="s">
        <v>193</v>
      </c>
      <c r="G52" s="1781">
        <v>1</v>
      </c>
      <c r="H52" s="1643" t="s">
        <v>6</v>
      </c>
      <c r="I52" s="1778">
        <v>0</v>
      </c>
      <c r="J52" s="1778">
        <v>1</v>
      </c>
      <c r="K52" s="1718">
        <f>IF('Resultat &amp; tabell'!J52="",0,BI52)</f>
        <v>5</v>
      </c>
      <c r="L52" s="1708">
        <v>4</v>
      </c>
      <c r="M52" s="1728" t="str">
        <f>VLOOKUP(L52,$AT$49:$AY$52,2,FALSE)</f>
        <v>Bosnien</v>
      </c>
      <c r="N52" s="1725">
        <f>VLOOKUP(M52,$AU$49:$AY$52,2,FALSE)</f>
        <v>1</v>
      </c>
      <c r="O52" s="1725">
        <f>VLOOKUP(M52,$AU$49:$AY$52,3,FALSE)</f>
        <v>1</v>
      </c>
      <c r="P52" s="1725">
        <f>VLOOKUP(M52,$AU$49:$AY$52,4,FALSE)</f>
        <v>5</v>
      </c>
      <c r="Q52" s="1726">
        <f>VLOOKUP(M52,$AU$49:$AY$52,5,FALSE)</f>
        <v>-4</v>
      </c>
      <c r="Z52" s="1602" t="s">
        <v>70</v>
      </c>
      <c r="AA52" s="1603">
        <f t="shared" si="84"/>
        <v>3</v>
      </c>
      <c r="AB52" s="1603">
        <f t="shared" si="85"/>
        <v>1</v>
      </c>
      <c r="AC52" s="1603">
        <f t="shared" si="86"/>
        <v>0</v>
      </c>
      <c r="AD52" s="1602" t="s">
        <v>68</v>
      </c>
      <c r="AE52" s="1603">
        <f t="shared" si="87"/>
        <v>0</v>
      </c>
      <c r="AF52" s="1599">
        <f t="shared" si="88"/>
        <v>0</v>
      </c>
      <c r="AG52" s="1599">
        <f t="shared" si="89"/>
        <v>1</v>
      </c>
      <c r="AI52" s="1598">
        <f>RANK($AJ52,$AJ$49:$AJ$52,1)+COUNTIF($AJ$49:$AJ52,$AJ52)-1</f>
        <v>2</v>
      </c>
      <c r="AJ52" s="1598">
        <f>AK52+AL52+AM52</f>
        <v>2</v>
      </c>
      <c r="AK52" s="1598">
        <f t="shared" si="91"/>
        <v>0</v>
      </c>
      <c r="AL52" s="1598">
        <f t="shared" si="92"/>
        <v>0</v>
      </c>
      <c r="AM52" s="1598">
        <f t="shared" si="93"/>
        <v>2</v>
      </c>
      <c r="AN52" s="1602" t="s">
        <v>70</v>
      </c>
      <c r="AO52" s="1598">
        <f t="shared" si="94"/>
        <v>6</v>
      </c>
      <c r="AP52" s="1598">
        <f t="shared" si="95"/>
        <v>5</v>
      </c>
      <c r="AQ52" s="1598">
        <f t="shared" si="96"/>
        <v>4</v>
      </c>
      <c r="AR52" s="1598">
        <f t="shared" si="97"/>
        <v>1</v>
      </c>
      <c r="AT52" s="1598">
        <v>4</v>
      </c>
      <c r="AU52" s="1598" t="str">
        <f t="shared" si="98"/>
        <v>Bosnien</v>
      </c>
      <c r="AV52" s="1598">
        <f t="shared" si="99"/>
        <v>1</v>
      </c>
      <c r="AW52" s="1598">
        <f t="shared" si="100"/>
        <v>1</v>
      </c>
      <c r="AX52" s="1598">
        <f t="shared" si="101"/>
        <v>5</v>
      </c>
      <c r="AY52" s="1598">
        <f t="shared" si="102"/>
        <v>-4</v>
      </c>
      <c r="AZ52" s="1660">
        <v>28</v>
      </c>
      <c r="BA52" s="1667">
        <v>41811.75</v>
      </c>
      <c r="BB52" s="1662" t="s">
        <v>70</v>
      </c>
      <c r="BC52" s="1663" t="s">
        <v>6</v>
      </c>
      <c r="BD52" s="1664" t="s">
        <v>68</v>
      </c>
      <c r="BE52" s="1666">
        <f>IF(G52='Resultat &amp; tabell'!$G52,2,0)</f>
        <v>2</v>
      </c>
      <c r="BF52" s="1665" t="s">
        <v>6</v>
      </c>
      <c r="BG52" s="1666">
        <f>IF(I52='Resultat &amp; tabell'!$I52,2,0)</f>
        <v>2</v>
      </c>
      <c r="BH52" s="1666">
        <f>IF(J52='Resultat &amp; tabell'!$J52,1,0)</f>
        <v>1</v>
      </c>
      <c r="BI52" s="1650">
        <f t="shared" si="90"/>
        <v>5</v>
      </c>
      <c r="BK52" s="1668"/>
      <c r="BL52" s="1690"/>
      <c r="BM52" s="1690"/>
      <c r="BN52" s="1690"/>
      <c r="BO52" s="1690"/>
    </row>
    <row r="53" spans="2:67" ht="14.25" customHeight="1" x14ac:dyDescent="0.25">
      <c r="B53" s="1589">
        <v>43</v>
      </c>
      <c r="C53" s="1632">
        <v>41815.541666666664</v>
      </c>
      <c r="D53" s="1628" t="s">
        <v>192</v>
      </c>
      <c r="E53" s="1629" t="s">
        <v>6</v>
      </c>
      <c r="F53" s="1630" t="s">
        <v>190</v>
      </c>
      <c r="G53" s="1781">
        <v>1</v>
      </c>
      <c r="H53" s="1643" t="s">
        <v>6</v>
      </c>
      <c r="I53" s="1778">
        <v>3</v>
      </c>
      <c r="J53" s="1778">
        <v>2</v>
      </c>
      <c r="K53" s="1718">
        <f>IF('Resultat &amp; tabell'!J53="",0,BI53)</f>
        <v>0</v>
      </c>
      <c r="M53" s="1710"/>
      <c r="N53" s="1740"/>
      <c r="O53" s="1740"/>
      <c r="P53" s="1740"/>
      <c r="Q53" s="1740"/>
      <c r="Z53" s="1602" t="s">
        <v>70</v>
      </c>
      <c r="AA53" s="1603">
        <f t="shared" si="84"/>
        <v>0</v>
      </c>
      <c r="AB53" s="1603">
        <f t="shared" si="85"/>
        <v>1</v>
      </c>
      <c r="AC53" s="1603">
        <f t="shared" si="86"/>
        <v>3</v>
      </c>
      <c r="AD53" s="1602" t="s">
        <v>67</v>
      </c>
      <c r="AE53" s="1603">
        <f t="shared" si="87"/>
        <v>3</v>
      </c>
      <c r="AF53" s="1599">
        <f t="shared" si="88"/>
        <v>3</v>
      </c>
      <c r="AG53" s="1599">
        <f t="shared" si="89"/>
        <v>1</v>
      </c>
      <c r="AZ53" s="1660">
        <v>43</v>
      </c>
      <c r="BA53" s="1667">
        <v>41815.541666666664</v>
      </c>
      <c r="BB53" s="1662" t="s">
        <v>70</v>
      </c>
      <c r="BC53" s="1663" t="s">
        <v>6</v>
      </c>
      <c r="BD53" s="1664" t="s">
        <v>67</v>
      </c>
      <c r="BE53" s="1666">
        <f>IF(G53='Resultat &amp; tabell'!$G53,2,0)</f>
        <v>0</v>
      </c>
      <c r="BF53" s="1665" t="s">
        <v>6</v>
      </c>
      <c r="BG53" s="1666">
        <f>IF(I53='Resultat &amp; tabell'!$I53,2,0)</f>
        <v>0</v>
      </c>
      <c r="BH53" s="1666">
        <f>IF(J53='Resultat &amp; tabell'!$J53,1,0)</f>
        <v>0</v>
      </c>
      <c r="BI53" s="1650">
        <f t="shared" si="90"/>
        <v>0</v>
      </c>
      <c r="BL53" s="1690"/>
      <c r="BM53" s="1690"/>
      <c r="BN53" s="1690"/>
      <c r="BO53" s="1690"/>
    </row>
    <row r="54" spans="2:67" ht="14.25" customHeight="1" x14ac:dyDescent="0.25">
      <c r="B54" s="1589">
        <v>44</v>
      </c>
      <c r="C54" s="1632">
        <v>41815.541666666664</v>
      </c>
      <c r="D54" s="1628" t="s">
        <v>193</v>
      </c>
      <c r="E54" s="1629" t="s">
        <v>6</v>
      </c>
      <c r="F54" s="1630" t="s">
        <v>191</v>
      </c>
      <c r="G54" s="1781">
        <v>1</v>
      </c>
      <c r="H54" s="1643" t="s">
        <v>6</v>
      </c>
      <c r="I54" s="1778">
        <v>1</v>
      </c>
      <c r="J54" s="1778" t="s">
        <v>122</v>
      </c>
      <c r="K54" s="1718">
        <f>IF('Resultat &amp; tabell'!J54="",0,BI54)</f>
        <v>0</v>
      </c>
      <c r="M54" s="1585"/>
      <c r="N54" s="1585"/>
      <c r="O54" s="1740"/>
      <c r="P54" s="1585"/>
      <c r="Q54" s="1740"/>
      <c r="R54" s="1585"/>
      <c r="Z54" s="1602" t="s">
        <v>68</v>
      </c>
      <c r="AA54" s="1603">
        <f t="shared" si="84"/>
        <v>1</v>
      </c>
      <c r="AB54" s="1603">
        <f t="shared" si="85"/>
        <v>1</v>
      </c>
      <c r="AC54" s="1603">
        <f t="shared" si="86"/>
        <v>1</v>
      </c>
      <c r="AD54" s="1602" t="s">
        <v>69</v>
      </c>
      <c r="AE54" s="1603">
        <f t="shared" si="87"/>
        <v>1</v>
      </c>
      <c r="AF54" s="1599">
        <f t="shared" si="88"/>
        <v>1</v>
      </c>
      <c r="AG54" s="1599">
        <f t="shared" si="89"/>
        <v>1</v>
      </c>
      <c r="AZ54" s="1660">
        <v>44</v>
      </c>
      <c r="BA54" s="1667">
        <v>41815.541666666664</v>
      </c>
      <c r="BB54" s="1662" t="s">
        <v>68</v>
      </c>
      <c r="BC54" s="1663" t="s">
        <v>6</v>
      </c>
      <c r="BD54" s="1664" t="s">
        <v>69</v>
      </c>
      <c r="BE54" s="1666">
        <f>IF(G54='Resultat &amp; tabell'!$G54,2,0)</f>
        <v>0</v>
      </c>
      <c r="BF54" s="1665" t="s">
        <v>6</v>
      </c>
      <c r="BG54" s="1666">
        <f>IF(I54='Resultat &amp; tabell'!$I54,2,0)</f>
        <v>0</v>
      </c>
      <c r="BH54" s="1666">
        <f>IF(J54='Resultat &amp; tabell'!$J54,1,0)</f>
        <v>0</v>
      </c>
      <c r="BI54" s="1650">
        <f t="shared" si="90"/>
        <v>0</v>
      </c>
      <c r="BL54" s="1690"/>
      <c r="BM54" s="1690"/>
      <c r="BN54" s="1690"/>
      <c r="BO54" s="1690"/>
    </row>
    <row r="55" spans="2:67" ht="14.25" customHeight="1" x14ac:dyDescent="0.25">
      <c r="C55" s="1604"/>
      <c r="K55" s="1731"/>
      <c r="N55" s="1730"/>
      <c r="O55" s="1743"/>
      <c r="P55" s="1730"/>
      <c r="Q55" s="1730"/>
      <c r="BA55" s="1675"/>
      <c r="BI55" s="1651"/>
      <c r="BL55" s="1690"/>
      <c r="BM55" s="1694"/>
      <c r="BN55" s="1690"/>
      <c r="BO55" s="1690"/>
    </row>
    <row r="56" spans="2:67" s="1609" customFormat="1" ht="14.25" customHeight="1" x14ac:dyDescent="0.25">
      <c r="B56" s="1586" t="s">
        <v>71</v>
      </c>
      <c r="C56" s="1607"/>
      <c r="D56" s="1592"/>
      <c r="E56" s="1593"/>
      <c r="F56" s="1592"/>
      <c r="G56" s="1593"/>
      <c r="H56" s="1593"/>
      <c r="I56" s="1593"/>
      <c r="J56" s="1593"/>
      <c r="K56" s="1731"/>
      <c r="L56" s="1732"/>
      <c r="M56" s="1733"/>
      <c r="N56" s="1734"/>
      <c r="O56" s="1744"/>
      <c r="P56" s="1734"/>
      <c r="Q56" s="1734"/>
      <c r="R56" s="1733"/>
      <c r="S56" s="1734"/>
      <c r="T56" s="1593"/>
      <c r="U56" s="1593"/>
      <c r="V56" s="1593"/>
      <c r="W56" s="1614"/>
      <c r="Z56" s="1596"/>
      <c r="AA56" s="1603"/>
      <c r="AB56" s="1603"/>
      <c r="AC56" s="1603"/>
      <c r="AD56" s="1596"/>
      <c r="AE56" s="1610"/>
      <c r="AF56" s="1611"/>
      <c r="AG56" s="1611"/>
      <c r="AH56" s="1610"/>
      <c r="AI56" s="1610"/>
      <c r="AJ56" s="1610"/>
      <c r="AK56" s="1610"/>
      <c r="AL56" s="1610"/>
      <c r="AM56" s="1610"/>
      <c r="AN56" s="1610"/>
      <c r="AO56" s="1610"/>
      <c r="AP56" s="1610"/>
      <c r="AQ56" s="1610"/>
      <c r="AR56" s="1610"/>
      <c r="AS56" s="1610"/>
      <c r="AT56" s="1610"/>
      <c r="AU56" s="1610"/>
      <c r="AV56" s="1610"/>
      <c r="AW56" s="1610"/>
      <c r="AX56" s="1610"/>
      <c r="AY56" s="1610"/>
      <c r="AZ56" s="1653" t="s">
        <v>71</v>
      </c>
      <c r="BA56" s="1677"/>
      <c r="BB56" s="1654"/>
      <c r="BC56" s="1655"/>
      <c r="BD56" s="1654"/>
      <c r="BE56" s="1655"/>
      <c r="BF56" s="1655"/>
      <c r="BG56" s="1655"/>
      <c r="BH56" s="1655"/>
      <c r="BI56" s="1652"/>
      <c r="BJ56" s="1619"/>
      <c r="BK56" s="1621"/>
      <c r="BL56" s="1652"/>
      <c r="BM56" s="1695"/>
      <c r="BN56" s="1652"/>
      <c r="BO56" s="1652"/>
    </row>
    <row r="57" spans="2:67" s="1609" customFormat="1" ht="14.25" customHeight="1" x14ac:dyDescent="0.25">
      <c r="B57" s="1639" t="s">
        <v>2</v>
      </c>
      <c r="C57" s="1640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641" t="s">
        <v>81</v>
      </c>
      <c r="K57" s="1735" t="s">
        <v>89</v>
      </c>
      <c r="L57" s="1732"/>
      <c r="M57" s="1714" t="s">
        <v>71</v>
      </c>
      <c r="N57" s="1715" t="s">
        <v>89</v>
      </c>
      <c r="O57" s="1715" t="s">
        <v>90</v>
      </c>
      <c r="P57" s="1715" t="s">
        <v>91</v>
      </c>
      <c r="Q57" s="1716" t="s">
        <v>101</v>
      </c>
      <c r="R57" s="1733"/>
      <c r="S57" s="1734"/>
      <c r="T57" s="1593"/>
      <c r="U57" s="1593"/>
      <c r="V57" s="1593"/>
      <c r="W57" s="1614"/>
      <c r="Z57" s="1600" t="s">
        <v>87</v>
      </c>
      <c r="AA57" s="1600" t="s">
        <v>89</v>
      </c>
      <c r="AB57" s="1600" t="s">
        <v>90</v>
      </c>
      <c r="AC57" s="1600" t="s">
        <v>91</v>
      </c>
      <c r="AD57" s="1600" t="s">
        <v>88</v>
      </c>
      <c r="AE57" s="1600" t="s">
        <v>89</v>
      </c>
      <c r="AF57" s="1600" t="s">
        <v>90</v>
      </c>
      <c r="AG57" s="1600" t="s">
        <v>91</v>
      </c>
      <c r="AH57" s="1610"/>
      <c r="AI57" s="1601" t="s">
        <v>99</v>
      </c>
      <c r="AJ57" s="1601" t="s">
        <v>98</v>
      </c>
      <c r="AK57" s="1601" t="s">
        <v>97</v>
      </c>
      <c r="AL57" s="1600" t="s">
        <v>96</v>
      </c>
      <c r="AM57" s="1600" t="s">
        <v>95</v>
      </c>
      <c r="AN57" s="1600" t="s">
        <v>92</v>
      </c>
      <c r="AO57" s="1600" t="s">
        <v>89</v>
      </c>
      <c r="AP57" s="1600" t="s">
        <v>90</v>
      </c>
      <c r="AQ57" s="1600" t="s">
        <v>91</v>
      </c>
      <c r="AR57" s="1601" t="s">
        <v>93</v>
      </c>
      <c r="AS57" s="1610"/>
      <c r="AT57" s="1600" t="s">
        <v>94</v>
      </c>
      <c r="AU57" s="1600" t="s">
        <v>92</v>
      </c>
      <c r="AV57" s="1600" t="s">
        <v>89</v>
      </c>
      <c r="AW57" s="1600" t="s">
        <v>90</v>
      </c>
      <c r="AX57" s="1600" t="s">
        <v>91</v>
      </c>
      <c r="AY57" s="1601" t="s">
        <v>93</v>
      </c>
      <c r="AZ57" s="1682" t="s">
        <v>2</v>
      </c>
      <c r="BA57" s="1680" t="s">
        <v>3</v>
      </c>
      <c r="BB57" s="1684" t="s">
        <v>2</v>
      </c>
      <c r="BC57" s="1681"/>
      <c r="BD57" s="1685"/>
      <c r="BE57" s="250" t="s">
        <v>4</v>
      </c>
      <c r="BF57" s="250"/>
      <c r="BG57" s="250"/>
      <c r="BH57" s="1681" t="s">
        <v>81</v>
      </c>
      <c r="BI57" s="1642" t="s">
        <v>89</v>
      </c>
      <c r="BJ57" s="1619"/>
      <c r="BK57" s="1656"/>
      <c r="BL57" s="1652"/>
      <c r="BM57" s="1652"/>
      <c r="BN57" s="1652"/>
      <c r="BO57" s="1652"/>
    </row>
    <row r="58" spans="2:67" ht="14.25" customHeight="1" x14ac:dyDescent="0.25">
      <c r="B58" s="1589">
        <v>13</v>
      </c>
      <c r="C58" s="1632">
        <v>41806.541666666664</v>
      </c>
      <c r="D58" s="1628" t="s">
        <v>194</v>
      </c>
      <c r="E58" s="1629" t="s">
        <v>6</v>
      </c>
      <c r="F58" s="1630" t="s">
        <v>197</v>
      </c>
      <c r="G58" s="1787">
        <v>1</v>
      </c>
      <c r="H58" s="1643" t="s">
        <v>6</v>
      </c>
      <c r="I58" s="1782">
        <v>1</v>
      </c>
      <c r="J58" s="1782" t="s">
        <v>122</v>
      </c>
      <c r="K58" s="1718">
        <f>IF('Resultat &amp; tabell'!J58="",0,BI58)</f>
        <v>0</v>
      </c>
      <c r="L58" s="1719">
        <v>1</v>
      </c>
      <c r="M58" s="1720" t="str">
        <f>VLOOKUP(L58,$AT$58:$AY$61,2,FALSE)</f>
        <v>Tyskland</v>
      </c>
      <c r="N58" s="1721">
        <f>VLOOKUP(M58,$AU$58:$AY$61,2,FALSE)</f>
        <v>7</v>
      </c>
      <c r="O58" s="1721">
        <f>VLOOKUP(M58,$AU$58:$AY$61,3,FALSE)</f>
        <v>6</v>
      </c>
      <c r="P58" s="1721">
        <f>VLOOKUP(M58,$AU$58:$AY$61,4,FALSE)</f>
        <v>1</v>
      </c>
      <c r="Q58" s="1722">
        <f>VLOOKUP(M58,$AU$58:$AY$61,5,FALSE)</f>
        <v>5</v>
      </c>
      <c r="Z58" s="1602" t="s">
        <v>72</v>
      </c>
      <c r="AA58" s="1603">
        <f t="shared" ref="AA58:AA63" si="103">IF(G58="",0,IF($G58&lt;$I58,0,IF($G58=$I58,1,3)))</f>
        <v>1</v>
      </c>
      <c r="AB58" s="1603">
        <f t="shared" ref="AB58:AB63" si="104">G58</f>
        <v>1</v>
      </c>
      <c r="AC58" s="1603">
        <f t="shared" ref="AC58:AC63" si="105">I58</f>
        <v>1</v>
      </c>
      <c r="AD58" s="1602" t="s">
        <v>73</v>
      </c>
      <c r="AE58" s="1603">
        <f t="shared" ref="AE58:AE63" si="106">IF(I58="",0,IF(I58&lt;G58,0,IF(G58=I58,1,3)))</f>
        <v>1</v>
      </c>
      <c r="AF58" s="1599">
        <f t="shared" ref="AF58:AF63" si="107">I58</f>
        <v>1</v>
      </c>
      <c r="AG58" s="1599">
        <f t="shared" ref="AG58:AG63" si="108">G58</f>
        <v>1</v>
      </c>
      <c r="AI58" s="1598">
        <f>RANK($AJ58,$AJ$58:$AJ$61,1)+COUNTIF($AJ$58:$AJ58,$AJ58)-1</f>
        <v>1</v>
      </c>
      <c r="AJ58" s="1598">
        <f>AK58+AL58+AM58</f>
        <v>1</v>
      </c>
      <c r="AK58" s="1598">
        <f>SUMPRODUCT(($AO$58:$AO$61=AO58)*($AR$58:$AR$61=AR58)*($AP$58:$AP$61&gt;AP58))</f>
        <v>0</v>
      </c>
      <c r="AL58" s="1598">
        <f>SUMPRODUCT(($AO$58:$AO$61=AO58)*($AR$58:$AR$61&gt;AR58))</f>
        <v>0</v>
      </c>
      <c r="AM58" s="1598">
        <f>RANK(AO58,$AO$58:$AO$61)</f>
        <v>1</v>
      </c>
      <c r="AN58" s="1602" t="s">
        <v>72</v>
      </c>
      <c r="AO58" s="1598">
        <f>SUMIF($Z$58:$Z$63,$AN58,$AA$58:$AA$63)+SUMIF($AD$58:$AD$63,$AN58,$AE$58:$AE$63)</f>
        <v>7</v>
      </c>
      <c r="AP58" s="1598">
        <f>SUMIF($Z$58:$Z$63,$AN58,$AB$58:$AB$63)+SUMIF($AD$58:$AD$63,$AN58,$AF$58:$AF$63)</f>
        <v>6</v>
      </c>
      <c r="AQ58" s="1598">
        <f>SUMIF($Z$58:$Z$63,$AN58,$AC$58:$AC$63)+SUMIF($AD$58:$AD$63,$AN58,$AG$58:$AG$63)</f>
        <v>1</v>
      </c>
      <c r="AR58" s="1598">
        <f>AP58-AQ58</f>
        <v>5</v>
      </c>
      <c r="AT58" s="1598">
        <v>1</v>
      </c>
      <c r="AU58" s="1598" t="str">
        <f>VLOOKUP($AT58,$AI$58:$AR$61,6,FALSE)</f>
        <v>Tyskland</v>
      </c>
      <c r="AV58" s="1598">
        <f>VLOOKUP($AU58,$AN$58:$AR$61,2,FALSE)</f>
        <v>7</v>
      </c>
      <c r="AW58" s="1598">
        <f>VLOOKUP($AU58,$AN$58:$AR$61,3,FALSE)</f>
        <v>6</v>
      </c>
      <c r="AX58" s="1598">
        <f>VLOOKUP($AU58,$AN$58:$AR$61,4,FALSE)</f>
        <v>1</v>
      </c>
      <c r="AY58" s="1598">
        <f>VLOOKUP($AU58,$AN$58:$AR$61,5,FALSE)</f>
        <v>5</v>
      </c>
      <c r="AZ58" s="1660">
        <v>13</v>
      </c>
      <c r="BA58" s="1667">
        <v>41806.541666666664</v>
      </c>
      <c r="BB58" s="1662" t="s">
        <v>72</v>
      </c>
      <c r="BC58" s="1663" t="s">
        <v>6</v>
      </c>
      <c r="BD58" s="1664" t="s">
        <v>73</v>
      </c>
      <c r="BE58" s="1666">
        <f>IF(G58='Resultat &amp; tabell'!$G58,2,0)</f>
        <v>0</v>
      </c>
      <c r="BF58" s="1665" t="s">
        <v>6</v>
      </c>
      <c r="BG58" s="1666">
        <f>IF(I58='Resultat &amp; tabell'!$I58,2,0)</f>
        <v>0</v>
      </c>
      <c r="BH58" s="1666">
        <f>IF(J58='Resultat &amp; tabell'!$J58,1,0)</f>
        <v>0</v>
      </c>
      <c r="BI58" s="1650">
        <f t="shared" ref="BI58:BI63" si="109">SUM(BE58+BG58+BH58)</f>
        <v>0</v>
      </c>
      <c r="BJ58" s="1620"/>
      <c r="BK58" s="1653"/>
      <c r="BL58" s="1690"/>
      <c r="BM58" s="1690"/>
      <c r="BN58" s="1690"/>
      <c r="BO58" s="1690"/>
    </row>
    <row r="59" spans="2:67" ht="14.25" customHeight="1" x14ac:dyDescent="0.25">
      <c r="B59" s="1589">
        <v>14</v>
      </c>
      <c r="C59" s="1632">
        <v>41806.791666666664</v>
      </c>
      <c r="D59" s="1628" t="s">
        <v>195</v>
      </c>
      <c r="E59" s="1629" t="s">
        <v>6</v>
      </c>
      <c r="F59" s="1630" t="s">
        <v>196</v>
      </c>
      <c r="G59" s="1787">
        <v>0</v>
      </c>
      <c r="H59" s="1643" t="s">
        <v>6</v>
      </c>
      <c r="I59" s="1782">
        <v>2</v>
      </c>
      <c r="J59" s="1782">
        <v>2</v>
      </c>
      <c r="K59" s="1718">
        <f>IF('Resultat &amp; tabell'!J59="",0,BI59)</f>
        <v>3</v>
      </c>
      <c r="L59" s="1708">
        <v>2</v>
      </c>
      <c r="M59" s="1724" t="str">
        <f>VLOOKUP(L59,$AT$58:$AY$61,2,FALSE)</f>
        <v>Portugal</v>
      </c>
      <c r="N59" s="1725">
        <f>VLOOKUP(M59,$AU$58:$AY$61,2,FALSE)</f>
        <v>7</v>
      </c>
      <c r="O59" s="1725">
        <f>VLOOKUP(M59,$AU$58:$AY$61,3,FALSE)</f>
        <v>6</v>
      </c>
      <c r="P59" s="1725">
        <f>VLOOKUP(M59,$AU$58:$AY$61,4,FALSE)</f>
        <v>3</v>
      </c>
      <c r="Q59" s="1726">
        <f>VLOOKUP(M59,$AU$58:$AY$61,5,FALSE)</f>
        <v>3</v>
      </c>
      <c r="Z59" s="1602" t="s">
        <v>74</v>
      </c>
      <c r="AA59" s="1603">
        <f t="shared" si="103"/>
        <v>0</v>
      </c>
      <c r="AB59" s="1603">
        <f t="shared" si="104"/>
        <v>0</v>
      </c>
      <c r="AC59" s="1603">
        <f t="shared" si="105"/>
        <v>2</v>
      </c>
      <c r="AD59" s="1602" t="s">
        <v>75</v>
      </c>
      <c r="AE59" s="1603">
        <f t="shared" si="106"/>
        <v>3</v>
      </c>
      <c r="AF59" s="1599">
        <f t="shared" si="107"/>
        <v>2</v>
      </c>
      <c r="AG59" s="1599">
        <f t="shared" si="108"/>
        <v>0</v>
      </c>
      <c r="AI59" s="1598">
        <f>RANK($AJ59,$AJ$58:$AJ$61,1)+COUNTIF($AJ$58:$AJ59,$AJ59)-1</f>
        <v>4</v>
      </c>
      <c r="AJ59" s="1598">
        <f>AK59+AL59+AM59</f>
        <v>4</v>
      </c>
      <c r="AK59" s="1598">
        <f t="shared" ref="AK59:AK61" si="110">SUMPRODUCT(($AO$58:$AO$61=AO59)*($AR$58:$AR$61=AR59)*($AP$58:$AP$61&gt;AP59))</f>
        <v>0</v>
      </c>
      <c r="AL59" s="1598">
        <f t="shared" ref="AL59:AL61" si="111">SUMPRODUCT(($AO$58:$AO$61=AO59)*($AR$58:$AR$61&gt;AR59))</f>
        <v>0</v>
      </c>
      <c r="AM59" s="1598">
        <f t="shared" ref="AM59:AM61" si="112">RANK(AO59,$AO$58:$AO$61)</f>
        <v>4</v>
      </c>
      <c r="AN59" s="1602" t="s">
        <v>74</v>
      </c>
      <c r="AO59" s="1598">
        <f t="shared" ref="AO59:AO61" si="113">SUMIF($Z$58:$Z$63,$AN59,$AA$58:$AA$63)+SUMIF($AD$58:$AD$63,$AN59,$AE$58:$AE$63)</f>
        <v>0</v>
      </c>
      <c r="AP59" s="1598">
        <f t="shared" ref="AP59:AP61" si="114">SUMIF($Z$58:$Z$63,$AN59,$AB$58:$AB$63)+SUMIF($AD$58:$AD$63,$AN59,$AF$58:$AF$63)</f>
        <v>1</v>
      </c>
      <c r="AQ59" s="1598">
        <f t="shared" ref="AQ59:AQ61" si="115">SUMIF($Z$58:$Z$63,$AN59,$AC$58:$AC$63)+SUMIF($AD$58:$AD$63,$AN59,$AG$58:$AG$63)</f>
        <v>7</v>
      </c>
      <c r="AR59" s="1598">
        <f t="shared" ref="AR59:AR61" si="116">AP59-AQ59</f>
        <v>-6</v>
      </c>
      <c r="AT59" s="1598">
        <v>2</v>
      </c>
      <c r="AU59" s="1598" t="str">
        <f t="shared" ref="AU59:AU61" si="117">VLOOKUP($AT59,$AI$58:$AR$61,6,FALSE)</f>
        <v>Portugal</v>
      </c>
      <c r="AV59" s="1598">
        <f t="shared" ref="AV59:AV61" si="118">VLOOKUP($AU59,$AN$58:$AR$61,2,FALSE)</f>
        <v>7</v>
      </c>
      <c r="AW59" s="1598">
        <f t="shared" ref="AW59:AW61" si="119">VLOOKUP($AU59,$AN$58:$AR$61,3,FALSE)</f>
        <v>6</v>
      </c>
      <c r="AX59" s="1598">
        <f t="shared" ref="AX59:AX61" si="120">VLOOKUP($AU59,$AN$58:$AR$61,4,FALSE)</f>
        <v>3</v>
      </c>
      <c r="AY59" s="1598">
        <f t="shared" ref="AY59:AY61" si="121">VLOOKUP($AU59,$AN$58:$AR$61,5,FALSE)</f>
        <v>3</v>
      </c>
      <c r="AZ59" s="1660">
        <v>14</v>
      </c>
      <c r="BA59" s="1667">
        <v>41806.791666666664</v>
      </c>
      <c r="BB59" s="1662" t="s">
        <v>74</v>
      </c>
      <c r="BC59" s="1663" t="s">
        <v>6</v>
      </c>
      <c r="BD59" s="1664" t="s">
        <v>75</v>
      </c>
      <c r="BE59" s="1666">
        <f>IF(G59='Resultat &amp; tabell'!$G59,2,0)</f>
        <v>0</v>
      </c>
      <c r="BF59" s="1665" t="s">
        <v>6</v>
      </c>
      <c r="BG59" s="1666">
        <f>IF(I59='Resultat &amp; tabell'!$I59,2,0)</f>
        <v>2</v>
      </c>
      <c r="BH59" s="1666">
        <f>IF(J59='Resultat &amp; tabell'!$J59,1,0)</f>
        <v>1</v>
      </c>
      <c r="BI59" s="1650">
        <f t="shared" si="109"/>
        <v>3</v>
      </c>
      <c r="BK59" s="1653"/>
      <c r="BL59" s="1690"/>
      <c r="BM59" s="1690"/>
      <c r="BN59" s="1690"/>
      <c r="BO59" s="1690"/>
    </row>
    <row r="60" spans="2:67" ht="14.25" customHeight="1" x14ac:dyDescent="0.25">
      <c r="B60" s="1589">
        <v>29</v>
      </c>
      <c r="C60" s="1632">
        <v>41811.666666666664</v>
      </c>
      <c r="D60" s="1628" t="s">
        <v>194</v>
      </c>
      <c r="E60" s="1629" t="s">
        <v>6</v>
      </c>
      <c r="F60" s="1630" t="s">
        <v>195</v>
      </c>
      <c r="G60" s="1787">
        <v>3</v>
      </c>
      <c r="H60" s="1643" t="s">
        <v>6</v>
      </c>
      <c r="I60" s="1782">
        <v>0</v>
      </c>
      <c r="J60" s="1782">
        <v>1</v>
      </c>
      <c r="K60" s="1718">
        <f>IF('Resultat &amp; tabell'!J60="",0,BI60)</f>
        <v>0</v>
      </c>
      <c r="L60" s="1708">
        <v>3</v>
      </c>
      <c r="M60" s="1739" t="str">
        <f>VLOOKUP(L60,$AT$58:$AY$61,2,FALSE)</f>
        <v>USA</v>
      </c>
      <c r="N60" s="1740">
        <f>VLOOKUP(M60,$AU$58:$AY$61,2,FALSE)</f>
        <v>3</v>
      </c>
      <c r="O60" s="1740">
        <f>VLOOKUP(M60,$AU$58:$AY$61,3,FALSE)</f>
        <v>3</v>
      </c>
      <c r="P60" s="1740">
        <f>VLOOKUP(M60,$AU$58:$AY$61,4,FALSE)</f>
        <v>5</v>
      </c>
      <c r="Q60" s="1741">
        <f>VLOOKUP(M60,$AU$58:$AY$61,5,FALSE)</f>
        <v>-2</v>
      </c>
      <c r="Z60" s="1602" t="s">
        <v>72</v>
      </c>
      <c r="AA60" s="1603">
        <f t="shared" si="103"/>
        <v>3</v>
      </c>
      <c r="AB60" s="1603">
        <f t="shared" si="104"/>
        <v>3</v>
      </c>
      <c r="AC60" s="1603">
        <f t="shared" si="105"/>
        <v>0</v>
      </c>
      <c r="AD60" s="1602" t="s">
        <v>74</v>
      </c>
      <c r="AE60" s="1603">
        <f t="shared" si="106"/>
        <v>0</v>
      </c>
      <c r="AF60" s="1599">
        <f t="shared" si="107"/>
        <v>0</v>
      </c>
      <c r="AG60" s="1599">
        <f t="shared" si="108"/>
        <v>3</v>
      </c>
      <c r="AI60" s="1598">
        <f>RANK($AJ60,$AJ$58:$AJ$61,1)+COUNTIF($AJ$58:$AJ60,$AJ60)-1</f>
        <v>2</v>
      </c>
      <c r="AJ60" s="1598">
        <f>AK60+AL60+AM60</f>
        <v>2</v>
      </c>
      <c r="AK60" s="1598">
        <f t="shared" si="110"/>
        <v>0</v>
      </c>
      <c r="AL60" s="1598">
        <f t="shared" si="111"/>
        <v>1</v>
      </c>
      <c r="AM60" s="1598">
        <f t="shared" si="112"/>
        <v>1</v>
      </c>
      <c r="AN60" s="1602" t="s">
        <v>73</v>
      </c>
      <c r="AO60" s="1598">
        <f t="shared" si="113"/>
        <v>7</v>
      </c>
      <c r="AP60" s="1598">
        <f t="shared" si="114"/>
        <v>6</v>
      </c>
      <c r="AQ60" s="1598">
        <f t="shared" si="115"/>
        <v>3</v>
      </c>
      <c r="AR60" s="1598">
        <f t="shared" si="116"/>
        <v>3</v>
      </c>
      <c r="AT60" s="1598">
        <v>3</v>
      </c>
      <c r="AU60" s="1598" t="str">
        <f t="shared" si="117"/>
        <v>USA</v>
      </c>
      <c r="AV60" s="1598">
        <f t="shared" si="118"/>
        <v>3</v>
      </c>
      <c r="AW60" s="1598">
        <f t="shared" si="119"/>
        <v>3</v>
      </c>
      <c r="AX60" s="1598">
        <f t="shared" si="120"/>
        <v>5</v>
      </c>
      <c r="AY60" s="1598">
        <f t="shared" si="121"/>
        <v>-2</v>
      </c>
      <c r="AZ60" s="1660">
        <v>29</v>
      </c>
      <c r="BA60" s="1667">
        <v>41811.666666666664</v>
      </c>
      <c r="BB60" s="1662" t="s">
        <v>72</v>
      </c>
      <c r="BC60" s="1663" t="s">
        <v>6</v>
      </c>
      <c r="BD60" s="1664" t="s">
        <v>74</v>
      </c>
      <c r="BE60" s="1666">
        <f>IF(G60='Resultat &amp; tabell'!$G60,2,0)</f>
        <v>0</v>
      </c>
      <c r="BF60" s="1665" t="s">
        <v>6</v>
      </c>
      <c r="BG60" s="1666">
        <f>IF(I60='Resultat &amp; tabell'!$I60,2,0)</f>
        <v>0</v>
      </c>
      <c r="BH60" s="1666">
        <f>IF(J60='Resultat &amp; tabell'!$J60,1,0)</f>
        <v>0</v>
      </c>
      <c r="BI60" s="1650">
        <f t="shared" si="109"/>
        <v>0</v>
      </c>
      <c r="BK60" s="1668"/>
      <c r="BL60" s="1690"/>
      <c r="BM60" s="1690"/>
      <c r="BN60" s="1690"/>
      <c r="BO60" s="1690"/>
    </row>
    <row r="61" spans="2:67" ht="14.25" customHeight="1" x14ac:dyDescent="0.25">
      <c r="B61" s="1589">
        <v>30</v>
      </c>
      <c r="C61" s="1632">
        <v>41812.75</v>
      </c>
      <c r="D61" s="1628" t="s">
        <v>196</v>
      </c>
      <c r="E61" s="1629" t="s">
        <v>6</v>
      </c>
      <c r="F61" s="1630" t="s">
        <v>197</v>
      </c>
      <c r="G61" s="1787">
        <v>1</v>
      </c>
      <c r="H61" s="1643" t="s">
        <v>6</v>
      </c>
      <c r="I61" s="1782">
        <v>3</v>
      </c>
      <c r="J61" s="1782">
        <v>2</v>
      </c>
      <c r="K61" s="1718">
        <f>IF('Resultat &amp; tabell'!J61="",0,BI61)</f>
        <v>0</v>
      </c>
      <c r="L61" s="1708">
        <v>4</v>
      </c>
      <c r="M61" s="1728" t="str">
        <f>VLOOKUP(L61,$AT$58:$AY$61,2,FALSE)</f>
        <v>Ghana</v>
      </c>
      <c r="N61" s="1725">
        <f>VLOOKUP(M61,$AU$58:$AY$61,2,FALSE)</f>
        <v>0</v>
      </c>
      <c r="O61" s="1725">
        <f>VLOOKUP(M61,$AU$58:$AY$61,3,FALSE)</f>
        <v>1</v>
      </c>
      <c r="P61" s="1725">
        <f>VLOOKUP(M61,$AU$58:$AY$61,4,FALSE)</f>
        <v>7</v>
      </c>
      <c r="Q61" s="1726">
        <f>VLOOKUP(M61,$AU$58:$AY$61,5,FALSE)</f>
        <v>-6</v>
      </c>
      <c r="Z61" s="1602" t="s">
        <v>75</v>
      </c>
      <c r="AA61" s="1603">
        <f t="shared" si="103"/>
        <v>0</v>
      </c>
      <c r="AB61" s="1603">
        <f t="shared" si="104"/>
        <v>1</v>
      </c>
      <c r="AC61" s="1603">
        <f t="shared" si="105"/>
        <v>3</v>
      </c>
      <c r="AD61" s="1602" t="s">
        <v>73</v>
      </c>
      <c r="AE61" s="1603">
        <f t="shared" si="106"/>
        <v>3</v>
      </c>
      <c r="AF61" s="1599">
        <f t="shared" si="107"/>
        <v>3</v>
      </c>
      <c r="AG61" s="1599">
        <f t="shared" si="108"/>
        <v>1</v>
      </c>
      <c r="AI61" s="1598">
        <f>RANK($AJ61,$AJ$58:$AJ$61,1)+COUNTIF($AJ$58:$AJ61,$AJ61)-1</f>
        <v>3</v>
      </c>
      <c r="AJ61" s="1598">
        <f>AK61+AL61+AM61</f>
        <v>3</v>
      </c>
      <c r="AK61" s="1598">
        <f t="shared" si="110"/>
        <v>0</v>
      </c>
      <c r="AL61" s="1598">
        <f t="shared" si="111"/>
        <v>0</v>
      </c>
      <c r="AM61" s="1598">
        <f t="shared" si="112"/>
        <v>3</v>
      </c>
      <c r="AN61" s="1602" t="s">
        <v>75</v>
      </c>
      <c r="AO61" s="1598">
        <f t="shared" si="113"/>
        <v>3</v>
      </c>
      <c r="AP61" s="1598">
        <f t="shared" si="114"/>
        <v>3</v>
      </c>
      <c r="AQ61" s="1598">
        <f t="shared" si="115"/>
        <v>5</v>
      </c>
      <c r="AR61" s="1598">
        <f t="shared" si="116"/>
        <v>-2</v>
      </c>
      <c r="AT61" s="1598">
        <v>4</v>
      </c>
      <c r="AU61" s="1598" t="str">
        <f t="shared" si="117"/>
        <v>Ghana</v>
      </c>
      <c r="AV61" s="1598">
        <f t="shared" si="118"/>
        <v>0</v>
      </c>
      <c r="AW61" s="1598">
        <f t="shared" si="119"/>
        <v>1</v>
      </c>
      <c r="AX61" s="1598">
        <f t="shared" si="120"/>
        <v>7</v>
      </c>
      <c r="AY61" s="1598">
        <f t="shared" si="121"/>
        <v>-6</v>
      </c>
      <c r="AZ61" s="1660">
        <v>30</v>
      </c>
      <c r="BA61" s="1667">
        <v>41812.75</v>
      </c>
      <c r="BB61" s="1662" t="s">
        <v>75</v>
      </c>
      <c r="BC61" s="1663" t="s">
        <v>6</v>
      </c>
      <c r="BD61" s="1664" t="s">
        <v>73</v>
      </c>
      <c r="BE61" s="1666">
        <f>IF(G61='Resultat &amp; tabell'!$G61,2,0)</f>
        <v>0</v>
      </c>
      <c r="BF61" s="1665" t="s">
        <v>6</v>
      </c>
      <c r="BG61" s="1666">
        <f>IF(I61='Resultat &amp; tabell'!$I61,2,0)</f>
        <v>0</v>
      </c>
      <c r="BH61" s="1666">
        <f>IF(J61='Resultat &amp; tabell'!$J61,1,0)</f>
        <v>0</v>
      </c>
      <c r="BI61" s="1650">
        <f t="shared" si="109"/>
        <v>0</v>
      </c>
      <c r="BK61" s="1668"/>
      <c r="BL61" s="1690"/>
      <c r="BM61" s="1690"/>
      <c r="BN61" s="1690"/>
      <c r="BO61" s="1690"/>
    </row>
    <row r="62" spans="2:67" ht="14.25" customHeight="1" x14ac:dyDescent="0.25">
      <c r="B62" s="1589">
        <v>45</v>
      </c>
      <c r="C62" s="1632">
        <v>41816.541666666664</v>
      </c>
      <c r="D62" s="1628" t="s">
        <v>196</v>
      </c>
      <c r="E62" s="1629" t="s">
        <v>6</v>
      </c>
      <c r="F62" s="1630" t="s">
        <v>194</v>
      </c>
      <c r="G62" s="1787">
        <v>0</v>
      </c>
      <c r="H62" s="1643" t="s">
        <v>6</v>
      </c>
      <c r="I62" s="1782">
        <v>2</v>
      </c>
      <c r="J62" s="1782">
        <v>2</v>
      </c>
      <c r="K62" s="1718">
        <f>IF('Resultat &amp; tabell'!J62="",0,BI62)</f>
        <v>0</v>
      </c>
      <c r="M62" s="1585"/>
      <c r="N62" s="1585"/>
      <c r="O62" s="1743"/>
      <c r="P62" s="1585"/>
      <c r="Q62" s="1730"/>
      <c r="R62" s="1585"/>
      <c r="Z62" s="1602" t="s">
        <v>75</v>
      </c>
      <c r="AA62" s="1603">
        <f t="shared" si="103"/>
        <v>0</v>
      </c>
      <c r="AB62" s="1603">
        <f t="shared" si="104"/>
        <v>0</v>
      </c>
      <c r="AC62" s="1603">
        <f t="shared" si="105"/>
        <v>2</v>
      </c>
      <c r="AD62" s="1602" t="s">
        <v>72</v>
      </c>
      <c r="AE62" s="1603">
        <f t="shared" si="106"/>
        <v>3</v>
      </c>
      <c r="AF62" s="1599">
        <f t="shared" si="107"/>
        <v>2</v>
      </c>
      <c r="AG62" s="1599">
        <f t="shared" si="108"/>
        <v>0</v>
      </c>
      <c r="AZ62" s="1660">
        <v>45</v>
      </c>
      <c r="BA62" s="1667">
        <v>41816.541666666664</v>
      </c>
      <c r="BB62" s="1662" t="s">
        <v>75</v>
      </c>
      <c r="BC62" s="1663" t="s">
        <v>6</v>
      </c>
      <c r="BD62" s="1664" t="s">
        <v>72</v>
      </c>
      <c r="BE62" s="1666">
        <f>IF(G62='Resultat &amp; tabell'!$G62,2,0)</f>
        <v>2</v>
      </c>
      <c r="BF62" s="1665" t="s">
        <v>6</v>
      </c>
      <c r="BG62" s="1666">
        <f>IF(I62='Resultat &amp; tabell'!$I62,2,0)</f>
        <v>0</v>
      </c>
      <c r="BH62" s="1666">
        <f>IF(J62='Resultat &amp; tabell'!$J62,1,0)</f>
        <v>0</v>
      </c>
      <c r="BI62" s="1650">
        <f t="shared" si="109"/>
        <v>2</v>
      </c>
      <c r="BL62" s="1690"/>
      <c r="BM62" s="1694"/>
      <c r="BN62" s="1690"/>
      <c r="BO62" s="1690"/>
    </row>
    <row r="63" spans="2:67" ht="14.25" customHeight="1" x14ac:dyDescent="0.25">
      <c r="B63" s="1589">
        <v>46</v>
      </c>
      <c r="C63" s="1632">
        <v>41816.541666666664</v>
      </c>
      <c r="D63" s="1628" t="s">
        <v>197</v>
      </c>
      <c r="E63" s="1629" t="s">
        <v>6</v>
      </c>
      <c r="F63" s="1630" t="s">
        <v>195</v>
      </c>
      <c r="G63" s="1787">
        <v>2</v>
      </c>
      <c r="H63" s="1643" t="s">
        <v>6</v>
      </c>
      <c r="I63" s="1782">
        <v>1</v>
      </c>
      <c r="J63" s="1782">
        <v>1</v>
      </c>
      <c r="K63" s="1718">
        <f>IF('Resultat &amp; tabell'!J63="",0,BI63)</f>
        <v>0</v>
      </c>
      <c r="N63" s="1730"/>
      <c r="O63" s="1743"/>
      <c r="P63" s="1730"/>
      <c r="Q63" s="1730"/>
      <c r="Z63" s="1602" t="s">
        <v>73</v>
      </c>
      <c r="AA63" s="1603">
        <f t="shared" si="103"/>
        <v>3</v>
      </c>
      <c r="AB63" s="1603">
        <f t="shared" si="104"/>
        <v>2</v>
      </c>
      <c r="AC63" s="1603">
        <f t="shared" si="105"/>
        <v>1</v>
      </c>
      <c r="AD63" s="1602" t="s">
        <v>74</v>
      </c>
      <c r="AE63" s="1603">
        <f t="shared" si="106"/>
        <v>0</v>
      </c>
      <c r="AF63" s="1599">
        <f t="shared" si="107"/>
        <v>1</v>
      </c>
      <c r="AG63" s="1599">
        <f t="shared" si="108"/>
        <v>2</v>
      </c>
      <c r="AZ63" s="1660">
        <v>46</v>
      </c>
      <c r="BA63" s="1667">
        <v>41816.541666666664</v>
      </c>
      <c r="BB63" s="1662" t="s">
        <v>73</v>
      </c>
      <c r="BC63" s="1663" t="s">
        <v>6</v>
      </c>
      <c r="BD63" s="1664" t="s">
        <v>74</v>
      </c>
      <c r="BE63" s="1666">
        <f>IF(G63='Resultat &amp; tabell'!$G63,2,0)</f>
        <v>0</v>
      </c>
      <c r="BF63" s="1665" t="s">
        <v>6</v>
      </c>
      <c r="BG63" s="1666">
        <f>IF(I63='Resultat &amp; tabell'!$I63,2,0)</f>
        <v>0</v>
      </c>
      <c r="BH63" s="1666">
        <f>IF(J63='Resultat &amp; tabell'!$J63,1,0)</f>
        <v>0</v>
      </c>
      <c r="BI63" s="1650">
        <f t="shared" si="109"/>
        <v>0</v>
      </c>
      <c r="BL63" s="1690"/>
      <c r="BM63" s="1694"/>
      <c r="BN63" s="1690"/>
      <c r="BO63" s="1690"/>
    </row>
    <row r="64" spans="2:67" ht="14.25" customHeight="1" x14ac:dyDescent="0.25">
      <c r="C64" s="1604"/>
      <c r="F64" s="1585"/>
      <c r="K64" s="1731"/>
      <c r="N64" s="1730"/>
      <c r="O64" s="1743"/>
      <c r="P64" s="1730"/>
      <c r="Q64" s="1730"/>
      <c r="BA64" s="1675"/>
      <c r="BI64" s="1651"/>
      <c r="BL64" s="1690"/>
      <c r="BM64" s="1694"/>
      <c r="BN64" s="1690"/>
      <c r="BO64" s="1690"/>
    </row>
    <row r="65" spans="2:67" s="1609" customFormat="1" ht="14.25" customHeight="1" x14ac:dyDescent="0.25">
      <c r="B65" s="1586" t="s">
        <v>76</v>
      </c>
      <c r="C65" s="1607"/>
      <c r="D65" s="1592"/>
      <c r="E65" s="1593"/>
      <c r="F65" s="1592"/>
      <c r="G65" s="1593"/>
      <c r="H65" s="1593"/>
      <c r="I65" s="1593"/>
      <c r="J65" s="1593"/>
      <c r="K65" s="1731"/>
      <c r="L65" s="1732"/>
      <c r="M65" s="1733"/>
      <c r="N65" s="1734"/>
      <c r="O65" s="1744"/>
      <c r="P65" s="1734"/>
      <c r="Q65" s="1734"/>
      <c r="R65" s="1733"/>
      <c r="S65" s="1734"/>
      <c r="T65" s="1593"/>
      <c r="U65" s="1593"/>
      <c r="V65" s="1593"/>
      <c r="W65" s="1614"/>
      <c r="Z65" s="1596"/>
      <c r="AA65" s="1603"/>
      <c r="AB65" s="1603"/>
      <c r="AC65" s="1603"/>
      <c r="AD65" s="1596"/>
      <c r="AE65" s="1610"/>
      <c r="AF65" s="1611"/>
      <c r="AG65" s="1611"/>
      <c r="AH65" s="1610"/>
      <c r="AI65" s="1610"/>
      <c r="AJ65" s="1610"/>
      <c r="AK65" s="1610"/>
      <c r="AL65" s="1610"/>
      <c r="AM65" s="1610"/>
      <c r="AN65" s="1610"/>
      <c r="AO65" s="1610"/>
      <c r="AP65" s="1610"/>
      <c r="AQ65" s="1610"/>
      <c r="AR65" s="1610"/>
      <c r="AS65" s="1610"/>
      <c r="AT65" s="1610"/>
      <c r="AU65" s="1610"/>
      <c r="AV65" s="1610"/>
      <c r="AW65" s="1610"/>
      <c r="AX65" s="1610"/>
      <c r="AY65" s="1610"/>
      <c r="AZ65" s="1653" t="s">
        <v>76</v>
      </c>
      <c r="BA65" s="1677"/>
      <c r="BB65" s="1654"/>
      <c r="BC65" s="1655"/>
      <c r="BD65" s="1654"/>
      <c r="BE65" s="1655"/>
      <c r="BF65" s="1655"/>
      <c r="BG65" s="1655"/>
      <c r="BH65" s="1655"/>
      <c r="BI65" s="1652"/>
      <c r="BJ65" s="1619"/>
      <c r="BK65" s="1621"/>
      <c r="BL65" s="1652"/>
      <c r="BM65" s="1695"/>
      <c r="BN65" s="1652"/>
      <c r="BO65" s="1652"/>
    </row>
    <row r="66" spans="2:67" s="1609" customFormat="1" ht="14.25" customHeight="1" x14ac:dyDescent="0.25">
      <c r="B66" s="1639" t="s">
        <v>2</v>
      </c>
      <c r="C66" s="1640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641" t="s">
        <v>81</v>
      </c>
      <c r="K66" s="1735" t="s">
        <v>89</v>
      </c>
      <c r="L66" s="1732"/>
      <c r="M66" s="1714" t="s">
        <v>76</v>
      </c>
      <c r="N66" s="1715" t="s">
        <v>89</v>
      </c>
      <c r="O66" s="1715" t="s">
        <v>90</v>
      </c>
      <c r="P66" s="1715" t="s">
        <v>91</v>
      </c>
      <c r="Q66" s="1716" t="s">
        <v>101</v>
      </c>
      <c r="R66" s="1733"/>
      <c r="S66" s="1734"/>
      <c r="T66" s="1593"/>
      <c r="U66" s="1593"/>
      <c r="V66" s="1593"/>
      <c r="W66" s="1614"/>
      <c r="Z66" s="1600" t="s">
        <v>87</v>
      </c>
      <c r="AA66" s="1600" t="s">
        <v>89</v>
      </c>
      <c r="AB66" s="1600" t="s">
        <v>90</v>
      </c>
      <c r="AC66" s="1600" t="s">
        <v>91</v>
      </c>
      <c r="AD66" s="1600" t="s">
        <v>88</v>
      </c>
      <c r="AE66" s="1600" t="s">
        <v>89</v>
      </c>
      <c r="AF66" s="1600" t="s">
        <v>90</v>
      </c>
      <c r="AG66" s="1600" t="s">
        <v>91</v>
      </c>
      <c r="AH66" s="1610"/>
      <c r="AI66" s="1601" t="s">
        <v>99</v>
      </c>
      <c r="AJ66" s="1601" t="s">
        <v>98</v>
      </c>
      <c r="AK66" s="1601" t="s">
        <v>97</v>
      </c>
      <c r="AL66" s="1600" t="s">
        <v>96</v>
      </c>
      <c r="AM66" s="1600" t="s">
        <v>95</v>
      </c>
      <c r="AN66" s="1600" t="s">
        <v>92</v>
      </c>
      <c r="AO66" s="1600" t="s">
        <v>89</v>
      </c>
      <c r="AP66" s="1600" t="s">
        <v>90</v>
      </c>
      <c r="AQ66" s="1600" t="s">
        <v>91</v>
      </c>
      <c r="AR66" s="1601" t="s">
        <v>93</v>
      </c>
      <c r="AS66" s="1610"/>
      <c r="AT66" s="1600" t="s">
        <v>94</v>
      </c>
      <c r="AU66" s="1600" t="s">
        <v>92</v>
      </c>
      <c r="AV66" s="1600" t="s">
        <v>89</v>
      </c>
      <c r="AW66" s="1600" t="s">
        <v>90</v>
      </c>
      <c r="AX66" s="1600" t="s">
        <v>91</v>
      </c>
      <c r="AY66" s="1601" t="s">
        <v>93</v>
      </c>
      <c r="AZ66" s="1682" t="s">
        <v>2</v>
      </c>
      <c r="BA66" s="1680" t="s">
        <v>3</v>
      </c>
      <c r="BB66" s="1684" t="s">
        <v>2</v>
      </c>
      <c r="BC66" s="1681"/>
      <c r="BD66" s="1685"/>
      <c r="BE66" s="250" t="s">
        <v>4</v>
      </c>
      <c r="BF66" s="250"/>
      <c r="BG66" s="250"/>
      <c r="BH66" s="1681" t="s">
        <v>81</v>
      </c>
      <c r="BI66" s="1642" t="s">
        <v>89</v>
      </c>
      <c r="BJ66" s="1619"/>
      <c r="BK66" s="1656"/>
      <c r="BL66" s="1652"/>
      <c r="BM66" s="1652"/>
      <c r="BN66" s="1652"/>
      <c r="BO66" s="1652"/>
    </row>
    <row r="67" spans="2:67" ht="14.25" customHeight="1" x14ac:dyDescent="0.25">
      <c r="B67" s="1589">
        <v>15</v>
      </c>
      <c r="C67" s="1632">
        <v>41807.541666666664</v>
      </c>
      <c r="D67" s="1628" t="s">
        <v>179</v>
      </c>
      <c r="E67" s="1629" t="s">
        <v>6</v>
      </c>
      <c r="F67" s="1630" t="s">
        <v>180</v>
      </c>
      <c r="G67" s="1788">
        <v>4</v>
      </c>
      <c r="H67" s="1643" t="s">
        <v>6</v>
      </c>
      <c r="I67" s="1783">
        <v>0</v>
      </c>
      <c r="J67" s="1783">
        <v>1</v>
      </c>
      <c r="K67" s="1718">
        <f>IF('Resultat &amp; tabell'!J67="",0,BI67)</f>
        <v>1</v>
      </c>
      <c r="L67" s="1719">
        <v>1</v>
      </c>
      <c r="M67" s="1720" t="str">
        <f>VLOOKUP(L67,$AT$67:$AY$70,2,FALSE)</f>
        <v>Belgien</v>
      </c>
      <c r="N67" s="1721">
        <f>VLOOKUP(M67,$AU$67:$AY$70,2,FALSE)</f>
        <v>9</v>
      </c>
      <c r="O67" s="1721">
        <f>VLOOKUP(M67,$AU$67:$AY$70,3,FALSE)</f>
        <v>9</v>
      </c>
      <c r="P67" s="1721">
        <f>VLOOKUP(M67,$AU$67:$AY$70,4,FALSE)</f>
        <v>2</v>
      </c>
      <c r="Q67" s="1722">
        <f>VLOOKUP(M67,$AU$67:$AY$70,5,FALSE)</f>
        <v>7</v>
      </c>
      <c r="Z67" s="1602" t="s">
        <v>77</v>
      </c>
      <c r="AA67" s="1603">
        <f t="shared" ref="AA67:AA72" si="122">IF(G67="",0,IF($G67&lt;$I67,0,IF($G67=$I67,1,3)))</f>
        <v>3</v>
      </c>
      <c r="AB67" s="1603">
        <f t="shared" ref="AB67:AB72" si="123">G67</f>
        <v>4</v>
      </c>
      <c r="AC67" s="1603">
        <f t="shared" ref="AC67:AC72" si="124">I67</f>
        <v>0</v>
      </c>
      <c r="AD67" s="1602" t="s">
        <v>78</v>
      </c>
      <c r="AE67" s="1603">
        <f t="shared" ref="AE67:AE72" si="125">IF(I67="",0,IF(I67&lt;G67,0,IF(G67=I67,1,3)))</f>
        <v>0</v>
      </c>
      <c r="AF67" s="1599">
        <f t="shared" ref="AF67:AF72" si="126">I67</f>
        <v>0</v>
      </c>
      <c r="AG67" s="1599">
        <f t="shared" ref="AG67:AG72" si="127">G67</f>
        <v>4</v>
      </c>
      <c r="AI67" s="1598">
        <f>RANK($AJ67,$AJ$67:$AJ$71,1)+COUNTIF($AJ$67:$AJ67,$AJ67)-1</f>
        <v>1</v>
      </c>
      <c r="AJ67" s="1598">
        <f>AK67+AL67+AM67</f>
        <v>1</v>
      </c>
      <c r="AK67" s="1598">
        <f>SUMPRODUCT(($AO$67:$AO$70=AO67)*($AR$67:$AR$70=AR67)*($AP$67:$AP$70&gt;AP67))</f>
        <v>0</v>
      </c>
      <c r="AL67" s="1598">
        <f>SUMPRODUCT(($AO$67:$AO$70=AO67)*($AR$67:$AR$70&gt;AR67))</f>
        <v>0</v>
      </c>
      <c r="AM67" s="1598">
        <f>RANK(AO67,$AO$67:$AO$70)</f>
        <v>1</v>
      </c>
      <c r="AN67" s="1602" t="s">
        <v>77</v>
      </c>
      <c r="AO67" s="1598">
        <f>SUMIF($Z$67:$Z$72,$AN67,$AA$67:$AA$72)+SUMIF($AD$67:$AD$72,$AN67,$AE$67:$AE$72)</f>
        <v>9</v>
      </c>
      <c r="AP67" s="1598">
        <f>SUMIF($Z$67:$Z$72,$AN67,$AB$67:$AB$72)+SUMIF($AD$67:$AD$72,$AN67,$AF$67:$AF$72)</f>
        <v>9</v>
      </c>
      <c r="AQ67" s="1598">
        <f>SUMIF($Z$67:$Z$72,$AN67,$AC$67:$AC$72)+SUMIF($AD$67:$AD$72,$AN67,$AG$67:$AG$72)</f>
        <v>2</v>
      </c>
      <c r="AR67" s="1598">
        <f>AP67-AQ67</f>
        <v>7</v>
      </c>
      <c r="AT67" s="1598">
        <v>1</v>
      </c>
      <c r="AU67" s="1598" t="str">
        <f>VLOOKUP($AT67,$AI$67:$AR$70,6,FALSE)</f>
        <v>Belgien</v>
      </c>
      <c r="AV67" s="1598">
        <f>VLOOKUP($AU67,$AN$67:$AR$70,2,FALSE)</f>
        <v>9</v>
      </c>
      <c r="AW67" s="1598">
        <f>VLOOKUP($AU67,$AN$67:$AR$70,3,FALSE)</f>
        <v>9</v>
      </c>
      <c r="AX67" s="1598">
        <f>VLOOKUP($AU67,$AN$67:$AR$70,4,FALSE)</f>
        <v>2</v>
      </c>
      <c r="AY67" s="1598">
        <f>VLOOKUP($AU67,$AN$67:$AR$70,5,FALSE)</f>
        <v>7</v>
      </c>
      <c r="AZ67" s="1660">
        <v>15</v>
      </c>
      <c r="BA67" s="1667">
        <v>41807.541666666664</v>
      </c>
      <c r="BB67" s="1662" t="s">
        <v>77</v>
      </c>
      <c r="BC67" s="1663" t="s">
        <v>6</v>
      </c>
      <c r="BD67" s="1664" t="s">
        <v>78</v>
      </c>
      <c r="BE67" s="1666">
        <f>IF(G67='Resultat &amp; tabell'!$G67,2,0)</f>
        <v>0</v>
      </c>
      <c r="BF67" s="1665" t="s">
        <v>6</v>
      </c>
      <c r="BG67" s="1666">
        <f>IF(I67='Resultat &amp; tabell'!$I67,2,0)</f>
        <v>0</v>
      </c>
      <c r="BH67" s="1666">
        <f>IF(J67='Resultat &amp; tabell'!$J67,1,0)</f>
        <v>1</v>
      </c>
      <c r="BI67" s="1650">
        <f t="shared" ref="BI67:BI72" si="128">SUM(BE67+BG67+BH67)</f>
        <v>1</v>
      </c>
      <c r="BJ67" s="1620"/>
      <c r="BK67" s="1653"/>
      <c r="BL67" s="1690"/>
      <c r="BM67" s="1690"/>
      <c r="BN67" s="1690"/>
      <c r="BO67" s="1690"/>
    </row>
    <row r="68" spans="2:67" ht="14.25" customHeight="1" x14ac:dyDescent="0.25">
      <c r="B68" s="1589">
        <v>16</v>
      </c>
      <c r="C68" s="1632">
        <v>41807.75</v>
      </c>
      <c r="D68" s="1628" t="s">
        <v>178</v>
      </c>
      <c r="E68" s="1629" t="s">
        <v>6</v>
      </c>
      <c r="F68" s="1630" t="s">
        <v>181</v>
      </c>
      <c r="G68" s="1788">
        <v>2</v>
      </c>
      <c r="H68" s="1643" t="s">
        <v>6</v>
      </c>
      <c r="I68" s="1783">
        <v>0</v>
      </c>
      <c r="J68" s="1783">
        <v>1</v>
      </c>
      <c r="K68" s="1718">
        <f>IF('Resultat &amp; tabell'!J68="",0,BI68)</f>
        <v>0</v>
      </c>
      <c r="L68" s="1708">
        <v>2</v>
      </c>
      <c r="M68" s="1724" t="str">
        <f>VLOOKUP(L68,$AT$67:$AY$70,2,FALSE)</f>
        <v>Ryssland</v>
      </c>
      <c r="N68" s="1725">
        <f>VLOOKUP(M68,$AU$67:$AY$70,2,FALSE)</f>
        <v>6</v>
      </c>
      <c r="O68" s="1725">
        <f>VLOOKUP(M68,$AU$67:$AY$70,3,FALSE)</f>
        <v>7</v>
      </c>
      <c r="P68" s="1725">
        <f>VLOOKUP(M68,$AU$67:$AY$70,4,FALSE)</f>
        <v>4</v>
      </c>
      <c r="Q68" s="1726">
        <f>VLOOKUP(M68,$AU$67:$AY$70,5,FALSE)</f>
        <v>3</v>
      </c>
      <c r="Z68" s="1602" t="s">
        <v>79</v>
      </c>
      <c r="AA68" s="1603">
        <f t="shared" si="122"/>
        <v>3</v>
      </c>
      <c r="AB68" s="1603">
        <f t="shared" si="123"/>
        <v>2</v>
      </c>
      <c r="AC68" s="1603">
        <f t="shared" si="124"/>
        <v>0</v>
      </c>
      <c r="AD68" s="1602" t="s">
        <v>80</v>
      </c>
      <c r="AE68" s="1603">
        <f t="shared" si="125"/>
        <v>0</v>
      </c>
      <c r="AF68" s="1599">
        <f t="shared" si="126"/>
        <v>0</v>
      </c>
      <c r="AG68" s="1599">
        <f t="shared" si="127"/>
        <v>2</v>
      </c>
      <c r="AI68" s="1598">
        <f>RANK($AJ68,$AJ$67:$AJ$71,1)+COUNTIF($AJ$67:$AJ68,$AJ68)-1</f>
        <v>2</v>
      </c>
      <c r="AJ68" s="1598">
        <f>AK68+AL68+AM68</f>
        <v>2</v>
      </c>
      <c r="AK68" s="1598">
        <f t="shared" ref="AK68:AK70" si="129">SUMPRODUCT(($AO$67:$AO$70=AO68)*($AR$67:$AR$70=AR68)*($AP$67:$AP$70&gt;AP68))</f>
        <v>0</v>
      </c>
      <c r="AL68" s="1598">
        <f t="shared" ref="AL68:AL70" si="130">SUMPRODUCT(($AO$67:$AO$70=AO68)*($AR$67:$AR$70&gt;AR68))</f>
        <v>0</v>
      </c>
      <c r="AM68" s="1598">
        <f t="shared" ref="AM68:AM70" si="131">RANK(AO68,$AO$67:$AO$70)</f>
        <v>2</v>
      </c>
      <c r="AN68" s="1602" t="s">
        <v>79</v>
      </c>
      <c r="AO68" s="1598">
        <f t="shared" ref="AO68:AO70" si="132">SUMIF($Z$67:$Z$72,$AN68,$AA$67:$AA$72)+SUMIF($AD$67:$AD$72,$AN68,$AE$67:$AE$72)</f>
        <v>6</v>
      </c>
      <c r="AP68" s="1598">
        <f t="shared" ref="AP68:AP70" si="133">SUMIF($Z$67:$Z$72,$AN68,$AB$67:$AB$72)+SUMIF($AD$67:$AD$72,$AN68,$AF$67:$AF$72)</f>
        <v>7</v>
      </c>
      <c r="AQ68" s="1598">
        <f t="shared" ref="AQ68:AQ70" si="134">SUMIF($Z$67:$Z$72,$AN68,$AC$67:$AC$72)+SUMIF($AD$67:$AD$72,$AN68,$AG$67:$AG$72)</f>
        <v>4</v>
      </c>
      <c r="AR68" s="1598">
        <f t="shared" ref="AR68:AR70" si="135">AP68-AQ68</f>
        <v>3</v>
      </c>
      <c r="AT68" s="1598">
        <v>2</v>
      </c>
      <c r="AU68" s="1598" t="str">
        <f t="shared" ref="AU68:AU70" si="136">VLOOKUP($AT68,$AI$67:$AR$70,6,FALSE)</f>
        <v>Ryssland</v>
      </c>
      <c r="AV68" s="1598">
        <f t="shared" ref="AV68:AV70" si="137">VLOOKUP($AU68,$AN$67:$AR$70,2,FALSE)</f>
        <v>6</v>
      </c>
      <c r="AW68" s="1598">
        <f t="shared" ref="AW68:AW70" si="138">VLOOKUP($AU68,$AN$67:$AR$70,3,FALSE)</f>
        <v>7</v>
      </c>
      <c r="AX68" s="1598">
        <f t="shared" ref="AX68:AX70" si="139">VLOOKUP($AU68,$AN$67:$AR$70,4,FALSE)</f>
        <v>4</v>
      </c>
      <c r="AY68" s="1598">
        <f t="shared" ref="AY68:AY70" si="140">VLOOKUP($AU68,$AN$67:$AR$70,5,FALSE)</f>
        <v>3</v>
      </c>
      <c r="AZ68" s="1660">
        <v>16</v>
      </c>
      <c r="BA68" s="1667">
        <v>41807.75</v>
      </c>
      <c r="BB68" s="1662" t="s">
        <v>79</v>
      </c>
      <c r="BC68" s="1663" t="s">
        <v>6</v>
      </c>
      <c r="BD68" s="1664" t="s">
        <v>80</v>
      </c>
      <c r="BE68" s="1666">
        <f>IF(G68='Resultat &amp; tabell'!$G68,2,0)</f>
        <v>0</v>
      </c>
      <c r="BF68" s="1665" t="s">
        <v>6</v>
      </c>
      <c r="BG68" s="1666">
        <f>IF(I68='Resultat &amp; tabell'!$I68,2,0)</f>
        <v>0</v>
      </c>
      <c r="BH68" s="1666">
        <f>IF(J68='Resultat &amp; tabell'!$J68,1,0)</f>
        <v>0</v>
      </c>
      <c r="BI68" s="1650">
        <f t="shared" si="128"/>
        <v>0</v>
      </c>
      <c r="BK68" s="1653"/>
      <c r="BL68" s="1690"/>
      <c r="BM68" s="1690"/>
      <c r="BN68" s="1690"/>
      <c r="BO68" s="1690"/>
    </row>
    <row r="69" spans="2:67" ht="14.25" customHeight="1" x14ac:dyDescent="0.25">
      <c r="B69" s="1589">
        <v>31</v>
      </c>
      <c r="C69" s="1632">
        <v>41812.541666666664</v>
      </c>
      <c r="D69" s="1628" t="s">
        <v>179</v>
      </c>
      <c r="E69" s="1629" t="s">
        <v>6</v>
      </c>
      <c r="F69" s="1630" t="s">
        <v>178</v>
      </c>
      <c r="G69" s="1788">
        <v>3</v>
      </c>
      <c r="H69" s="1643" t="s">
        <v>6</v>
      </c>
      <c r="I69" s="1783">
        <v>2</v>
      </c>
      <c r="J69" s="1783">
        <v>1</v>
      </c>
      <c r="K69" s="1718">
        <f>IF('Resultat &amp; tabell'!J69="",0,BI69)</f>
        <v>1</v>
      </c>
      <c r="L69" s="1708">
        <v>3</v>
      </c>
      <c r="M69" s="1739" t="str">
        <f>VLOOKUP(L69,$AT$67:$AY$70,2,FALSE)</f>
        <v>Sydkorea</v>
      </c>
      <c r="N69" s="1740">
        <f>VLOOKUP(M69,$AU$67:$AY$70,2,FALSE)</f>
        <v>1</v>
      </c>
      <c r="O69" s="1740">
        <f>VLOOKUP(M69,$AU$67:$AY$70,3,FALSE)</f>
        <v>2</v>
      </c>
      <c r="P69" s="1740">
        <f>VLOOKUP(M69,$AU$67:$AY$70,4,FALSE)</f>
        <v>6</v>
      </c>
      <c r="Q69" s="1741">
        <f>VLOOKUP(M69,$AU$67:$AY$70,5,FALSE)</f>
        <v>-4</v>
      </c>
      <c r="Z69" s="1602" t="s">
        <v>77</v>
      </c>
      <c r="AA69" s="1603">
        <f t="shared" si="122"/>
        <v>3</v>
      </c>
      <c r="AB69" s="1603">
        <f t="shared" si="123"/>
        <v>3</v>
      </c>
      <c r="AC69" s="1603">
        <f t="shared" si="124"/>
        <v>2</v>
      </c>
      <c r="AD69" s="1602" t="s">
        <v>79</v>
      </c>
      <c r="AE69" s="1603">
        <f t="shared" si="125"/>
        <v>0</v>
      </c>
      <c r="AF69" s="1599">
        <f t="shared" si="126"/>
        <v>2</v>
      </c>
      <c r="AG69" s="1599">
        <f t="shared" si="127"/>
        <v>3</v>
      </c>
      <c r="AI69" s="1598">
        <f>RANK($AJ69,$AJ$67:$AJ$71,1)+COUNTIF($AJ$67:$AJ69,$AJ69)-1</f>
        <v>4</v>
      </c>
      <c r="AJ69" s="1598">
        <f>AK69+AL69+AM69</f>
        <v>4</v>
      </c>
      <c r="AK69" s="1598">
        <f t="shared" si="129"/>
        <v>0</v>
      </c>
      <c r="AL69" s="1598">
        <f t="shared" si="130"/>
        <v>1</v>
      </c>
      <c r="AM69" s="1598">
        <f t="shared" si="131"/>
        <v>3</v>
      </c>
      <c r="AN69" s="1602" t="s">
        <v>78</v>
      </c>
      <c r="AO69" s="1598">
        <f t="shared" si="132"/>
        <v>1</v>
      </c>
      <c r="AP69" s="1598">
        <f t="shared" si="133"/>
        <v>3</v>
      </c>
      <c r="AQ69" s="1598">
        <f t="shared" si="134"/>
        <v>9</v>
      </c>
      <c r="AR69" s="1598">
        <f t="shared" si="135"/>
        <v>-6</v>
      </c>
      <c r="AT69" s="1598">
        <v>3</v>
      </c>
      <c r="AU69" s="1598" t="str">
        <f t="shared" si="136"/>
        <v>Sydkorea</v>
      </c>
      <c r="AV69" s="1598">
        <f t="shared" si="137"/>
        <v>1</v>
      </c>
      <c r="AW69" s="1598">
        <f t="shared" si="138"/>
        <v>2</v>
      </c>
      <c r="AX69" s="1598">
        <f t="shared" si="139"/>
        <v>6</v>
      </c>
      <c r="AY69" s="1598">
        <f t="shared" si="140"/>
        <v>-4</v>
      </c>
      <c r="AZ69" s="1660">
        <v>31</v>
      </c>
      <c r="BA69" s="1667">
        <v>41812.541666666664</v>
      </c>
      <c r="BB69" s="1662" t="s">
        <v>77</v>
      </c>
      <c r="BC69" s="1663" t="s">
        <v>6</v>
      </c>
      <c r="BD69" s="1664" t="s">
        <v>79</v>
      </c>
      <c r="BE69" s="1666">
        <f>IF(G69='Resultat &amp; tabell'!$G69,2,0)</f>
        <v>0</v>
      </c>
      <c r="BF69" s="1665" t="s">
        <v>6</v>
      </c>
      <c r="BG69" s="1666">
        <f>IF(I69='Resultat &amp; tabell'!$I69,2,0)</f>
        <v>0</v>
      </c>
      <c r="BH69" s="1666">
        <f>IF(J69='Resultat &amp; tabell'!$J69,1,0)</f>
        <v>1</v>
      </c>
      <c r="BI69" s="1650">
        <f t="shared" si="128"/>
        <v>1</v>
      </c>
      <c r="BK69" s="1668"/>
      <c r="BL69" s="1690"/>
      <c r="BM69" s="1690"/>
      <c r="BN69" s="1690"/>
      <c r="BO69" s="1690"/>
    </row>
    <row r="70" spans="2:67" ht="14.25" customHeight="1" x14ac:dyDescent="0.25">
      <c r="B70" s="1589">
        <v>32</v>
      </c>
      <c r="C70" s="1632">
        <v>41812.666666666664</v>
      </c>
      <c r="D70" s="1628" t="s">
        <v>181</v>
      </c>
      <c r="E70" s="1629" t="s">
        <v>6</v>
      </c>
      <c r="F70" s="1630" t="s">
        <v>180</v>
      </c>
      <c r="G70" s="1788">
        <v>2</v>
      </c>
      <c r="H70" s="1643" t="s">
        <v>6</v>
      </c>
      <c r="I70" s="1783">
        <v>2</v>
      </c>
      <c r="J70" s="1783" t="s">
        <v>122</v>
      </c>
      <c r="K70" s="1718">
        <f>IF('Resultat &amp; tabell'!J70="",0,BI70)</f>
        <v>2</v>
      </c>
      <c r="L70" s="1708">
        <v>4</v>
      </c>
      <c r="M70" s="1728" t="str">
        <f>VLOOKUP(L70,$AT$67:$AY$70,2,FALSE)</f>
        <v>Algeriet</v>
      </c>
      <c r="N70" s="1725">
        <f>VLOOKUP(M70,$AU$67:$AY$70,2,FALSE)</f>
        <v>1</v>
      </c>
      <c r="O70" s="1725">
        <f>VLOOKUP(M70,$AU$67:$AY$70,3,FALSE)</f>
        <v>3</v>
      </c>
      <c r="P70" s="1725">
        <f>VLOOKUP(M70,$AU$67:$AY$70,4,FALSE)</f>
        <v>9</v>
      </c>
      <c r="Q70" s="1726">
        <f>VLOOKUP(M70,$AU$67:$AY$70,5,FALSE)</f>
        <v>-6</v>
      </c>
      <c r="Z70" s="1602" t="s">
        <v>80</v>
      </c>
      <c r="AA70" s="1603">
        <f t="shared" si="122"/>
        <v>1</v>
      </c>
      <c r="AB70" s="1603">
        <f t="shared" si="123"/>
        <v>2</v>
      </c>
      <c r="AC70" s="1603">
        <f t="shared" si="124"/>
        <v>2</v>
      </c>
      <c r="AD70" s="1602" t="s">
        <v>78</v>
      </c>
      <c r="AE70" s="1603">
        <f t="shared" si="125"/>
        <v>1</v>
      </c>
      <c r="AF70" s="1599">
        <f t="shared" si="126"/>
        <v>2</v>
      </c>
      <c r="AG70" s="1599">
        <f t="shared" si="127"/>
        <v>2</v>
      </c>
      <c r="AI70" s="1598">
        <f>RANK($AJ70,$AJ$67:$AJ$71,1)+COUNTIF($AJ$67:$AJ70,$AJ70)-1</f>
        <v>3</v>
      </c>
      <c r="AJ70" s="1598">
        <f>AK70+AL70+AM70</f>
        <v>3</v>
      </c>
      <c r="AK70" s="1598">
        <f t="shared" si="129"/>
        <v>0</v>
      </c>
      <c r="AL70" s="1598">
        <f t="shared" si="130"/>
        <v>0</v>
      </c>
      <c r="AM70" s="1598">
        <f t="shared" si="131"/>
        <v>3</v>
      </c>
      <c r="AN70" s="1602" t="s">
        <v>80</v>
      </c>
      <c r="AO70" s="1598">
        <f t="shared" si="132"/>
        <v>1</v>
      </c>
      <c r="AP70" s="1598">
        <f t="shared" si="133"/>
        <v>2</v>
      </c>
      <c r="AQ70" s="1598">
        <f t="shared" si="134"/>
        <v>6</v>
      </c>
      <c r="AR70" s="1598">
        <f t="shared" si="135"/>
        <v>-4</v>
      </c>
      <c r="AT70" s="1598">
        <v>4</v>
      </c>
      <c r="AU70" s="1598" t="str">
        <f t="shared" si="136"/>
        <v>Algeriet</v>
      </c>
      <c r="AV70" s="1598">
        <f t="shared" si="137"/>
        <v>1</v>
      </c>
      <c r="AW70" s="1598">
        <f t="shared" si="138"/>
        <v>3</v>
      </c>
      <c r="AX70" s="1598">
        <f t="shared" si="139"/>
        <v>9</v>
      </c>
      <c r="AY70" s="1598">
        <f t="shared" si="140"/>
        <v>-6</v>
      </c>
      <c r="AZ70" s="1660">
        <v>32</v>
      </c>
      <c r="BA70" s="1667">
        <v>41812.666666666664</v>
      </c>
      <c r="BB70" s="1662" t="s">
        <v>80</v>
      </c>
      <c r="BC70" s="1663" t="s">
        <v>6</v>
      </c>
      <c r="BD70" s="1664" t="s">
        <v>78</v>
      </c>
      <c r="BE70" s="1666">
        <f>IF(G70='Resultat &amp; tabell'!$G70,2,0)</f>
        <v>2</v>
      </c>
      <c r="BF70" s="1665" t="s">
        <v>6</v>
      </c>
      <c r="BG70" s="1666">
        <f>IF(I70='Resultat &amp; tabell'!$I70,2,0)</f>
        <v>0</v>
      </c>
      <c r="BH70" s="1666">
        <f>IF(J70='Resultat &amp; tabell'!$J70,1,0)</f>
        <v>0</v>
      </c>
      <c r="BI70" s="1650">
        <f t="shared" si="128"/>
        <v>2</v>
      </c>
      <c r="BK70" s="1668"/>
      <c r="BL70" s="1690"/>
      <c r="BM70" s="1690"/>
      <c r="BN70" s="1690"/>
      <c r="BO70" s="1690"/>
    </row>
    <row r="71" spans="2:67" ht="14.25" customHeight="1" x14ac:dyDescent="0.25">
      <c r="B71" s="1589">
        <v>47</v>
      </c>
      <c r="C71" s="1632">
        <v>41816.708333333336</v>
      </c>
      <c r="D71" s="1628" t="s">
        <v>181</v>
      </c>
      <c r="E71" s="1629" t="s">
        <v>6</v>
      </c>
      <c r="F71" s="1630" t="s">
        <v>179</v>
      </c>
      <c r="G71" s="1788">
        <v>0</v>
      </c>
      <c r="H71" s="1643" t="s">
        <v>6</v>
      </c>
      <c r="I71" s="1783">
        <v>2</v>
      </c>
      <c r="J71" s="1783">
        <v>2</v>
      </c>
      <c r="K71" s="1718">
        <f>IF('Resultat &amp; tabell'!J71="",0,BI71)</f>
        <v>0</v>
      </c>
      <c r="M71" s="1585"/>
      <c r="N71" s="1585"/>
      <c r="P71" s="1585"/>
      <c r="R71" s="1585"/>
      <c r="Z71" s="1602" t="s">
        <v>80</v>
      </c>
      <c r="AA71" s="1603">
        <f t="shared" si="122"/>
        <v>0</v>
      </c>
      <c r="AB71" s="1603">
        <f t="shared" si="123"/>
        <v>0</v>
      </c>
      <c r="AC71" s="1603">
        <f t="shared" si="124"/>
        <v>2</v>
      </c>
      <c r="AD71" s="1602" t="s">
        <v>77</v>
      </c>
      <c r="AE71" s="1603">
        <f t="shared" si="125"/>
        <v>3</v>
      </c>
      <c r="AF71" s="1599">
        <f t="shared" si="126"/>
        <v>2</v>
      </c>
      <c r="AG71" s="1599">
        <f t="shared" si="127"/>
        <v>0</v>
      </c>
      <c r="AZ71" s="1660">
        <v>47</v>
      </c>
      <c r="BA71" s="1667">
        <v>41816.708333333336</v>
      </c>
      <c r="BB71" s="1662" t="s">
        <v>80</v>
      </c>
      <c r="BC71" s="1663" t="s">
        <v>6</v>
      </c>
      <c r="BD71" s="1664" t="s">
        <v>77</v>
      </c>
      <c r="BE71" s="1666">
        <f>IF(G71='Resultat &amp; tabell'!$G71,2,0)</f>
        <v>2</v>
      </c>
      <c r="BF71" s="1665" t="s">
        <v>6</v>
      </c>
      <c r="BG71" s="1666">
        <f>IF(I71='Resultat &amp; tabell'!$I71,2,0)</f>
        <v>0</v>
      </c>
      <c r="BH71" s="1666">
        <f>IF(J71='Resultat &amp; tabell'!$J71,1,0)</f>
        <v>0</v>
      </c>
      <c r="BI71" s="1650">
        <f t="shared" si="128"/>
        <v>2</v>
      </c>
      <c r="BN71" s="1669"/>
      <c r="BO71" s="1669"/>
    </row>
    <row r="72" spans="2:67" ht="14.25" customHeight="1" x14ac:dyDescent="0.25">
      <c r="B72" s="1589">
        <v>48</v>
      </c>
      <c r="C72" s="1632">
        <v>41816.708333333336</v>
      </c>
      <c r="D72" s="1628" t="s">
        <v>180</v>
      </c>
      <c r="E72" s="1629" t="s">
        <v>6</v>
      </c>
      <c r="F72" s="1630" t="s">
        <v>178</v>
      </c>
      <c r="G72" s="1788">
        <v>1</v>
      </c>
      <c r="H72" s="1643" t="s">
        <v>6</v>
      </c>
      <c r="I72" s="1783">
        <v>3</v>
      </c>
      <c r="J72" s="1783">
        <v>2</v>
      </c>
      <c r="K72" s="1718">
        <f>IF('Resultat &amp; tabell'!J72="",0,BI72)</f>
        <v>0</v>
      </c>
      <c r="Z72" s="1602" t="s">
        <v>78</v>
      </c>
      <c r="AA72" s="1603">
        <f t="shared" si="122"/>
        <v>0</v>
      </c>
      <c r="AB72" s="1603">
        <f t="shared" si="123"/>
        <v>1</v>
      </c>
      <c r="AC72" s="1603">
        <f t="shared" si="124"/>
        <v>3</v>
      </c>
      <c r="AD72" s="1602" t="s">
        <v>79</v>
      </c>
      <c r="AE72" s="1603">
        <f t="shared" si="125"/>
        <v>3</v>
      </c>
      <c r="AF72" s="1599">
        <f t="shared" si="126"/>
        <v>3</v>
      </c>
      <c r="AG72" s="1599">
        <f t="shared" si="127"/>
        <v>1</v>
      </c>
      <c r="AZ72" s="1660">
        <v>48</v>
      </c>
      <c r="BA72" s="1667">
        <v>41816.708333333336</v>
      </c>
      <c r="BB72" s="1662" t="s">
        <v>78</v>
      </c>
      <c r="BC72" s="1663" t="s">
        <v>6</v>
      </c>
      <c r="BD72" s="1664" t="s">
        <v>79</v>
      </c>
      <c r="BE72" s="1666">
        <f>IF(G72='Resultat &amp; tabell'!$G72,2,0)</f>
        <v>0</v>
      </c>
      <c r="BF72" s="1665" t="s">
        <v>6</v>
      </c>
      <c r="BG72" s="1666">
        <f>IF(I72='Resultat &amp; tabell'!$I72,2,0)</f>
        <v>0</v>
      </c>
      <c r="BH72" s="1666">
        <f>IF(J72='Resultat &amp; tabell'!$J72,1,0)</f>
        <v>0</v>
      </c>
      <c r="BI72" s="1650">
        <f t="shared" si="128"/>
        <v>0</v>
      </c>
    </row>
    <row r="73" spans="2:67" ht="14.25" customHeight="1" x14ac:dyDescent="0.25">
      <c r="K73" s="1731"/>
      <c r="BI73" s="1651"/>
    </row>
    <row r="74" spans="2:67" ht="14.25" customHeight="1" x14ac:dyDescent="0.25">
      <c r="B74" s="1592" t="s">
        <v>1</v>
      </c>
      <c r="C74" s="1604"/>
      <c r="D74" s="1595"/>
      <c r="K74" s="1731"/>
      <c r="Z74" s="1599"/>
      <c r="AZ74" s="1654" t="s">
        <v>1</v>
      </c>
      <c r="BA74" s="1675"/>
      <c r="BB74" s="1618"/>
      <c r="BI74" s="1651"/>
      <c r="BK74" s="1699" t="s">
        <v>1</v>
      </c>
      <c r="BL74" s="1700"/>
      <c r="BM74" s="1701"/>
      <c r="BN74" s="1702"/>
      <c r="BO74" s="1702"/>
    </row>
    <row r="75" spans="2:67" ht="14.25" customHeight="1" x14ac:dyDescent="0.25">
      <c r="B75" s="1639" t="s">
        <v>2</v>
      </c>
      <c r="C75" s="1640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641" t="s">
        <v>81</v>
      </c>
      <c r="K75" s="1735" t="s">
        <v>89</v>
      </c>
      <c r="M75" s="1747" t="s">
        <v>126</v>
      </c>
      <c r="N75" s="1748"/>
      <c r="O75" s="265" t="s">
        <v>157</v>
      </c>
      <c r="P75" s="266"/>
      <c r="Q75" s="266"/>
      <c r="R75" s="267"/>
      <c r="Z75" s="1611" t="s">
        <v>2</v>
      </c>
      <c r="AA75" s="1611"/>
      <c r="AB75" s="1611"/>
      <c r="AC75" s="1611"/>
      <c r="AD75" s="1611"/>
      <c r="AZ75" s="1682" t="s">
        <v>2</v>
      </c>
      <c r="BA75" s="1680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681" t="s">
        <v>81</v>
      </c>
      <c r="BI75" s="1642" t="s">
        <v>89</v>
      </c>
      <c r="BK75" s="1621" t="s">
        <v>104</v>
      </c>
      <c r="BL75" s="1653" t="s">
        <v>103</v>
      </c>
      <c r="BM75" s="1653" t="s">
        <v>105</v>
      </c>
      <c r="BN75" s="1653" t="s">
        <v>106</v>
      </c>
      <c r="BO75" s="1653" t="s">
        <v>89</v>
      </c>
    </row>
    <row r="76" spans="2:67" ht="14.25" customHeight="1" x14ac:dyDescent="0.25">
      <c r="B76" s="1588">
        <v>49</v>
      </c>
      <c r="C76" s="1633">
        <v>41818</v>
      </c>
      <c r="D76" s="1628" t="str">
        <f>M4</f>
        <v>Brasilien</v>
      </c>
      <c r="E76" s="1637" t="s">
        <v>6</v>
      </c>
      <c r="F76" s="1630" t="str">
        <f>M14</f>
        <v>Holland</v>
      </c>
      <c r="G76" s="1790">
        <v>2</v>
      </c>
      <c r="H76" s="1645" t="s">
        <v>6</v>
      </c>
      <c r="I76" s="1786">
        <v>1</v>
      </c>
      <c r="J76" s="1786">
        <v>1</v>
      </c>
      <c r="K76" s="1718">
        <f t="shared" ref="K76:K83" si="141">BI76</f>
        <v>0</v>
      </c>
      <c r="M76" s="1784" t="s">
        <v>5</v>
      </c>
      <c r="N76" s="1748"/>
      <c r="O76" s="268">
        <f>BO92</f>
        <v>6</v>
      </c>
      <c r="P76" s="269"/>
      <c r="Q76" s="269"/>
      <c r="R76" s="270"/>
      <c r="Z76" s="1603" t="s">
        <v>8</v>
      </c>
      <c r="AD76" s="1602" t="s">
        <v>9</v>
      </c>
      <c r="AZ76" s="1670">
        <v>49</v>
      </c>
      <c r="BA76" s="1671">
        <v>41818</v>
      </c>
      <c r="BB76" s="1662" t="str">
        <f t="shared" ref="BB76:BB83" si="142">D76</f>
        <v>Brasilien</v>
      </c>
      <c r="BC76" s="1686" t="s">
        <v>6</v>
      </c>
      <c r="BD76" s="1662" t="str">
        <f t="shared" ref="BD76:BD83" si="143">F76</f>
        <v>Holland</v>
      </c>
      <c r="BE76" s="1666">
        <f>IF(G76='Resultat &amp; tabell'!$G76,2,0)</f>
        <v>0</v>
      </c>
      <c r="BF76" s="1687" t="s">
        <v>6</v>
      </c>
      <c r="BG76" s="1666">
        <f>IF(I76='Resultat &amp; tabell'!$I76,2,0)</f>
        <v>0</v>
      </c>
      <c r="BH76" s="1666">
        <f>IF(J76='Resultat &amp; tabell'!$J76,1,0)</f>
        <v>0</v>
      </c>
      <c r="BI76" s="1650">
        <f t="shared" ref="BI76:BI83" si="144">SUM(BE76+BG76+BH76)</f>
        <v>0</v>
      </c>
      <c r="BK76" s="1668" t="str">
        <f>BB76</f>
        <v>Brasilien</v>
      </c>
      <c r="BL76" s="1668" t="str">
        <f>'Resultat &amp; tabell'!D76</f>
        <v>Brasilien</v>
      </c>
      <c r="BM76" s="1696" t="str">
        <f>VLOOKUP(BK76,$BL$76:$BL$91,1,FALSE)</f>
        <v>Brasilien</v>
      </c>
      <c r="BN76" s="1698" t="str">
        <f>BM76</f>
        <v>Brasilien</v>
      </c>
      <c r="BO76" s="1618">
        <f t="shared" ref="BO76:BO91" si="145">IFERROR(IF(BM76=BN76,2,0),0)</f>
        <v>2</v>
      </c>
    </row>
    <row r="77" spans="2:67" ht="14.25" customHeight="1" x14ac:dyDescent="0.25">
      <c r="B77" s="1589">
        <v>50</v>
      </c>
      <c r="C77" s="1632">
        <v>41818.708333333336</v>
      </c>
      <c r="D77" s="1628" t="str">
        <f>M22</f>
        <v>Elfenbenskusten</v>
      </c>
      <c r="E77" s="1637" t="s">
        <v>6</v>
      </c>
      <c r="F77" s="1630" t="str">
        <f>M32</f>
        <v>England</v>
      </c>
      <c r="G77" s="1789">
        <v>1</v>
      </c>
      <c r="H77" s="1643" t="s">
        <v>6</v>
      </c>
      <c r="I77" s="1785">
        <v>2</v>
      </c>
      <c r="J77" s="1785">
        <v>2</v>
      </c>
      <c r="K77" s="1718">
        <f t="shared" si="141"/>
        <v>0</v>
      </c>
      <c r="M77" s="1784" t="s">
        <v>59</v>
      </c>
      <c r="N77" s="1748"/>
      <c r="O77" s="1749"/>
      <c r="P77" s="1708"/>
      <c r="Q77" s="1708"/>
      <c r="Z77" s="1603" t="s">
        <v>12</v>
      </c>
      <c r="AD77" s="1602" t="s">
        <v>13</v>
      </c>
      <c r="AZ77" s="1660">
        <v>50</v>
      </c>
      <c r="BA77" s="1667">
        <v>41818.708333333336</v>
      </c>
      <c r="BB77" s="1662" t="str">
        <f t="shared" si="142"/>
        <v>Elfenbenskusten</v>
      </c>
      <c r="BC77" s="1686" t="s">
        <v>6</v>
      </c>
      <c r="BD77" s="1662" t="str">
        <f t="shared" si="143"/>
        <v>England</v>
      </c>
      <c r="BE77" s="1666">
        <f>IF(G77='Resultat &amp; tabell'!$G77,2,0)</f>
        <v>0</v>
      </c>
      <c r="BF77" s="1665" t="s">
        <v>6</v>
      </c>
      <c r="BG77" s="1666">
        <f>IF(I77='Resultat &amp; tabell'!$I77,2,0)</f>
        <v>0</v>
      </c>
      <c r="BH77" s="1666">
        <f>IF(J77='Resultat &amp; tabell'!$J77,1,0)</f>
        <v>0</v>
      </c>
      <c r="BI77" s="1650">
        <f t="shared" si="144"/>
        <v>0</v>
      </c>
      <c r="BK77" s="1668" t="str">
        <f t="shared" ref="BK77:BK83" si="146">BB77</f>
        <v>Elfenbenskusten</v>
      </c>
      <c r="BL77" s="1668" t="str">
        <f>'Resultat &amp; tabell'!D77</f>
        <v>Vinnare grupp C</v>
      </c>
      <c r="BM77" s="1696" t="e">
        <f t="shared" ref="BM77:BM91" si="147">VLOOKUP(BK77,$BL$76:$BL$91,1,FALSE)</f>
        <v>#N/A</v>
      </c>
      <c r="BN77" s="1698" t="e">
        <f t="shared" ref="BN77:BN91" si="148">BM77</f>
        <v>#N/A</v>
      </c>
      <c r="BO77" s="1618">
        <f t="shared" si="145"/>
        <v>0</v>
      </c>
    </row>
    <row r="78" spans="2:67" ht="14.25" customHeight="1" x14ac:dyDescent="0.25">
      <c r="B78" s="1589">
        <v>51</v>
      </c>
      <c r="C78" s="1632">
        <v>41819.541666666664</v>
      </c>
      <c r="D78" s="1628" t="str">
        <f>M13</f>
        <v>Spanien</v>
      </c>
      <c r="E78" s="1637" t="s">
        <v>6</v>
      </c>
      <c r="F78" s="1630" t="str">
        <f>M5</f>
        <v>Kroatien</v>
      </c>
      <c r="G78" s="1789">
        <v>2</v>
      </c>
      <c r="H78" s="1643" t="s">
        <v>6</v>
      </c>
      <c r="I78" s="1785">
        <v>0</v>
      </c>
      <c r="J78" s="1785">
        <v>1</v>
      </c>
      <c r="K78" s="1718">
        <f t="shared" si="141"/>
        <v>0</v>
      </c>
      <c r="M78" s="1784" t="s">
        <v>27</v>
      </c>
      <c r="N78" s="1748"/>
      <c r="O78" s="1749"/>
      <c r="P78" s="1708"/>
      <c r="Q78" s="1708"/>
      <c r="Z78" s="1603" t="s">
        <v>14</v>
      </c>
      <c r="AD78" s="1602" t="s">
        <v>15</v>
      </c>
      <c r="AZ78" s="1660">
        <v>51</v>
      </c>
      <c r="BA78" s="1667">
        <v>41819.541666666664</v>
      </c>
      <c r="BB78" s="1662" t="str">
        <f t="shared" si="142"/>
        <v>Spanien</v>
      </c>
      <c r="BC78" s="1686" t="s">
        <v>6</v>
      </c>
      <c r="BD78" s="1662" t="str">
        <f t="shared" si="143"/>
        <v>Kroatien</v>
      </c>
      <c r="BE78" s="1666">
        <f>IF(G78='Resultat &amp; tabell'!$G78,2,0)</f>
        <v>0</v>
      </c>
      <c r="BF78" s="1665" t="s">
        <v>6</v>
      </c>
      <c r="BG78" s="1666">
        <f>IF(I78='Resultat &amp; tabell'!$I78,2,0)</f>
        <v>0</v>
      </c>
      <c r="BH78" s="1666">
        <f>IF(J78='Resultat &amp; tabell'!$J78,1,0)</f>
        <v>0</v>
      </c>
      <c r="BI78" s="1650">
        <f t="shared" si="144"/>
        <v>0</v>
      </c>
      <c r="BK78" s="1668" t="str">
        <f t="shared" si="146"/>
        <v>Spanien</v>
      </c>
      <c r="BL78" s="1668" t="str">
        <f>'Resultat &amp; tabell'!D78</f>
        <v>Holland</v>
      </c>
      <c r="BM78" s="1696" t="e">
        <f t="shared" si="147"/>
        <v>#N/A</v>
      </c>
      <c r="BN78" s="1698" t="e">
        <f t="shared" si="148"/>
        <v>#N/A</v>
      </c>
      <c r="BO78" s="1618">
        <f t="shared" si="145"/>
        <v>0</v>
      </c>
    </row>
    <row r="79" spans="2:67" ht="14.25" customHeight="1" x14ac:dyDescent="0.25">
      <c r="B79" s="1589">
        <v>52</v>
      </c>
      <c r="C79" s="1632">
        <v>41819.708333333336</v>
      </c>
      <c r="D79" s="1628" t="str">
        <f>M31</f>
        <v>Uruguay</v>
      </c>
      <c r="E79" s="1637" t="s">
        <v>6</v>
      </c>
      <c r="F79" s="1630" t="str">
        <f>M23</f>
        <v>Colombia</v>
      </c>
      <c r="G79" s="1789">
        <v>2</v>
      </c>
      <c r="H79" s="1643" t="s">
        <v>6</v>
      </c>
      <c r="I79" s="1785">
        <v>0</v>
      </c>
      <c r="J79" s="1785">
        <v>1</v>
      </c>
      <c r="K79" s="1718">
        <f t="shared" si="141"/>
        <v>0</v>
      </c>
      <c r="M79" s="1784" t="s">
        <v>55</v>
      </c>
      <c r="N79" s="1748"/>
      <c r="O79" s="1749"/>
      <c r="P79" s="1708"/>
      <c r="Q79" s="1708"/>
      <c r="Z79" s="1603" t="s">
        <v>16</v>
      </c>
      <c r="AD79" s="1602" t="s">
        <v>17</v>
      </c>
      <c r="AZ79" s="1660">
        <v>52</v>
      </c>
      <c r="BA79" s="1667">
        <v>41819.708333333336</v>
      </c>
      <c r="BB79" s="1662" t="str">
        <f t="shared" si="142"/>
        <v>Uruguay</v>
      </c>
      <c r="BC79" s="1686" t="s">
        <v>6</v>
      </c>
      <c r="BD79" s="1662" t="str">
        <f t="shared" si="143"/>
        <v>Colombia</v>
      </c>
      <c r="BE79" s="1666">
        <f>IF(G79='Resultat &amp; tabell'!$G79,2,0)</f>
        <v>0</v>
      </c>
      <c r="BF79" s="1665" t="s">
        <v>6</v>
      </c>
      <c r="BG79" s="1666">
        <f>IF(I79='Resultat &amp; tabell'!$I79,2,0)</f>
        <v>0</v>
      </c>
      <c r="BH79" s="1666">
        <f>IF(J79='Resultat &amp; tabell'!$J79,1,0)</f>
        <v>0</v>
      </c>
      <c r="BI79" s="1650">
        <f t="shared" si="144"/>
        <v>0</v>
      </c>
      <c r="BK79" s="1668" t="str">
        <f t="shared" si="146"/>
        <v>Uruguay</v>
      </c>
      <c r="BL79" s="1668" t="str">
        <f>'Resultat &amp; tabell'!D79</f>
        <v>Costa Rica</v>
      </c>
      <c r="BM79" s="1696" t="str">
        <f t="shared" si="147"/>
        <v>Uruguay</v>
      </c>
      <c r="BN79" s="1698" t="str">
        <f t="shared" si="148"/>
        <v>Uruguay</v>
      </c>
      <c r="BO79" s="1618">
        <f t="shared" si="145"/>
        <v>2</v>
      </c>
    </row>
    <row r="80" spans="2:67" ht="14.25" customHeight="1" x14ac:dyDescent="0.25">
      <c r="B80" s="1635">
        <v>53</v>
      </c>
      <c r="C80" s="1647">
        <v>41820.541666666664</v>
      </c>
      <c r="D80" s="1628" t="str">
        <f>M40</f>
        <v>Frankrike</v>
      </c>
      <c r="E80" s="1637" t="s">
        <v>6</v>
      </c>
      <c r="F80" s="1630" t="str">
        <f>M50</f>
        <v>Nigeria</v>
      </c>
      <c r="G80" s="1789">
        <v>1</v>
      </c>
      <c r="H80" s="1643" t="s">
        <v>6</v>
      </c>
      <c r="I80" s="1785">
        <v>0</v>
      </c>
      <c r="J80" s="1785">
        <v>1</v>
      </c>
      <c r="K80" s="1718">
        <f t="shared" si="141"/>
        <v>0</v>
      </c>
      <c r="M80" s="1784" t="s">
        <v>64</v>
      </c>
      <c r="N80" s="1748"/>
      <c r="O80" s="1749"/>
      <c r="P80" s="1708"/>
      <c r="Q80" s="1708"/>
      <c r="Z80" s="1603" t="s">
        <v>18</v>
      </c>
      <c r="AD80" s="1602" t="s">
        <v>19</v>
      </c>
      <c r="AZ80" s="1688">
        <v>53</v>
      </c>
      <c r="BA80" s="1689">
        <v>41820.541666666664</v>
      </c>
      <c r="BB80" s="1662" t="str">
        <f t="shared" si="142"/>
        <v>Frankrike</v>
      </c>
      <c r="BC80" s="1686" t="s">
        <v>6</v>
      </c>
      <c r="BD80" s="1662" t="str">
        <f t="shared" si="143"/>
        <v>Nigeria</v>
      </c>
      <c r="BE80" s="1666">
        <f>IF(G80='Resultat &amp; tabell'!$G80,2,0)</f>
        <v>0</v>
      </c>
      <c r="BF80" s="1665" t="s">
        <v>6</v>
      </c>
      <c r="BG80" s="1666">
        <f>IF(I80='Resultat &amp; tabell'!$I80,2,0)</f>
        <v>0</v>
      </c>
      <c r="BH80" s="1666">
        <f>IF(J80='Resultat &amp; tabell'!$J80,1,0)</f>
        <v>0</v>
      </c>
      <c r="BI80" s="1650">
        <f t="shared" si="144"/>
        <v>0</v>
      </c>
      <c r="BK80" s="1668" t="str">
        <f t="shared" si="146"/>
        <v>Frankrike</v>
      </c>
      <c r="BL80" s="1668" t="str">
        <f>'Resultat &amp; tabell'!D80</f>
        <v>Vinnare grupp E</v>
      </c>
      <c r="BM80" s="1696" t="e">
        <f t="shared" si="147"/>
        <v>#N/A</v>
      </c>
      <c r="BN80" s="1698" t="e">
        <f t="shared" si="148"/>
        <v>#N/A</v>
      </c>
      <c r="BO80" s="1618">
        <f t="shared" si="145"/>
        <v>0</v>
      </c>
    </row>
    <row r="81" spans="2:67" ht="14.25" customHeight="1" x14ac:dyDescent="0.25">
      <c r="B81" s="1589">
        <v>54</v>
      </c>
      <c r="C81" s="1632">
        <v>41820.708333333336</v>
      </c>
      <c r="D81" s="1628" t="str">
        <f>M58</f>
        <v>Tyskland</v>
      </c>
      <c r="E81" s="1637" t="s">
        <v>6</v>
      </c>
      <c r="F81" s="1630" t="str">
        <f>M68</f>
        <v>Ryssland</v>
      </c>
      <c r="G81" s="1789">
        <v>3</v>
      </c>
      <c r="H81" s="1643" t="s">
        <v>6</v>
      </c>
      <c r="I81" s="1785">
        <v>1</v>
      </c>
      <c r="J81" s="1785">
        <v>1</v>
      </c>
      <c r="K81" s="1718">
        <f t="shared" si="141"/>
        <v>0</v>
      </c>
      <c r="M81" s="1784" t="s">
        <v>72</v>
      </c>
      <c r="N81" s="1748"/>
      <c r="O81" s="1749"/>
      <c r="P81" s="1708"/>
      <c r="Q81" s="1708"/>
      <c r="Z81" s="1603" t="s">
        <v>20</v>
      </c>
      <c r="AD81" s="1602" t="s">
        <v>21</v>
      </c>
      <c r="AZ81" s="1660">
        <v>54</v>
      </c>
      <c r="BA81" s="1667">
        <v>41820.708333333336</v>
      </c>
      <c r="BB81" s="1662" t="str">
        <f t="shared" si="142"/>
        <v>Tyskland</v>
      </c>
      <c r="BC81" s="1686" t="s">
        <v>6</v>
      </c>
      <c r="BD81" s="1662" t="str">
        <f t="shared" si="143"/>
        <v>Ryssland</v>
      </c>
      <c r="BE81" s="1666">
        <f>IF(G81='Resultat &amp; tabell'!$G81,2,0)</f>
        <v>0</v>
      </c>
      <c r="BF81" s="1665" t="s">
        <v>6</v>
      </c>
      <c r="BG81" s="1666">
        <f>IF(I81='Resultat &amp; tabell'!$I81,2,0)</f>
        <v>0</v>
      </c>
      <c r="BH81" s="1666">
        <f>IF(J81='Resultat &amp; tabell'!$J81,1,0)</f>
        <v>0</v>
      </c>
      <c r="BI81" s="1650">
        <f t="shared" si="144"/>
        <v>0</v>
      </c>
      <c r="BK81" s="1668" t="str">
        <f t="shared" si="146"/>
        <v>Tyskland</v>
      </c>
      <c r="BL81" s="1668" t="str">
        <f>'Resultat &amp; tabell'!D81</f>
        <v>Vinnare grupp G</v>
      </c>
      <c r="BM81" s="1696" t="e">
        <f t="shared" si="147"/>
        <v>#N/A</v>
      </c>
      <c r="BN81" s="1698" t="e">
        <f t="shared" si="148"/>
        <v>#N/A</v>
      </c>
      <c r="BO81" s="1618">
        <f t="shared" si="145"/>
        <v>0</v>
      </c>
    </row>
    <row r="82" spans="2:67" ht="14.25" customHeight="1" x14ac:dyDescent="0.25">
      <c r="B82" s="1589">
        <v>55</v>
      </c>
      <c r="C82" s="1632">
        <v>41821</v>
      </c>
      <c r="D82" s="1628" t="str">
        <f>M49</f>
        <v>Argentina</v>
      </c>
      <c r="E82" s="1637" t="s">
        <v>6</v>
      </c>
      <c r="F82" s="1630" t="str">
        <f>M41</f>
        <v>Schweiz</v>
      </c>
      <c r="G82" s="1789">
        <v>3</v>
      </c>
      <c r="H82" s="1590" t="s">
        <v>6</v>
      </c>
      <c r="I82" s="1785">
        <v>0</v>
      </c>
      <c r="J82" s="1785">
        <v>1</v>
      </c>
      <c r="K82" s="1718">
        <f t="shared" si="141"/>
        <v>0</v>
      </c>
      <c r="M82" s="1784" t="s">
        <v>67</v>
      </c>
      <c r="N82" s="1748"/>
      <c r="O82" s="1749"/>
      <c r="P82" s="1708"/>
      <c r="Q82" s="1708"/>
      <c r="Z82" s="1603" t="s">
        <v>22</v>
      </c>
      <c r="AD82" s="1602" t="s">
        <v>23</v>
      </c>
      <c r="AZ82" s="1660">
        <v>55</v>
      </c>
      <c r="BA82" s="1667">
        <v>41821</v>
      </c>
      <c r="BB82" s="1662" t="str">
        <f t="shared" si="142"/>
        <v>Argentina</v>
      </c>
      <c r="BC82" s="1686" t="s">
        <v>6</v>
      </c>
      <c r="BD82" s="1662" t="str">
        <f t="shared" si="143"/>
        <v>Schweiz</v>
      </c>
      <c r="BE82" s="1666">
        <f>IF(G82='Resultat &amp; tabell'!$G82,2,0)</f>
        <v>0</v>
      </c>
      <c r="BF82" s="1690" t="s">
        <v>6</v>
      </c>
      <c r="BG82" s="1666">
        <f>IF(I82='Resultat &amp; tabell'!$I82,2,0)</f>
        <v>0</v>
      </c>
      <c r="BH82" s="1666">
        <f>IF(J82='Resultat &amp; tabell'!$J82,1,0)</f>
        <v>0</v>
      </c>
      <c r="BI82" s="1650">
        <f t="shared" si="144"/>
        <v>0</v>
      </c>
      <c r="BK82" s="1668" t="str">
        <f t="shared" si="146"/>
        <v>Argentina</v>
      </c>
      <c r="BL82" s="1668" t="str">
        <f>'Resultat &amp; tabell'!D82</f>
        <v>Vinnare grupp F</v>
      </c>
      <c r="BM82" s="1696" t="e">
        <f t="shared" si="147"/>
        <v>#N/A</v>
      </c>
      <c r="BN82" s="1698" t="e">
        <f t="shared" si="148"/>
        <v>#N/A</v>
      </c>
      <c r="BO82" s="1618">
        <f t="shared" si="145"/>
        <v>0</v>
      </c>
    </row>
    <row r="83" spans="2:67" ht="14.25" customHeight="1" x14ac:dyDescent="0.25">
      <c r="B83" s="1589">
        <v>56</v>
      </c>
      <c r="C83" s="1632">
        <v>41821</v>
      </c>
      <c r="D83" s="1628" t="str">
        <f>M67</f>
        <v>Belgien</v>
      </c>
      <c r="E83" s="1637" t="s">
        <v>6</v>
      </c>
      <c r="F83" s="1630" t="str">
        <f>M59</f>
        <v>Portugal</v>
      </c>
      <c r="G83" s="1789">
        <v>1</v>
      </c>
      <c r="H83" s="1643" t="s">
        <v>6</v>
      </c>
      <c r="I83" s="1785">
        <v>2</v>
      </c>
      <c r="J83" s="1785">
        <v>2</v>
      </c>
      <c r="K83" s="1718">
        <f t="shared" si="141"/>
        <v>0</v>
      </c>
      <c r="M83" s="1784" t="s">
        <v>73</v>
      </c>
      <c r="N83" s="1748"/>
      <c r="O83" s="1749"/>
      <c r="P83" s="1708"/>
      <c r="Q83" s="1708"/>
      <c r="Z83" s="1603" t="s">
        <v>25</v>
      </c>
      <c r="AD83" s="1602" t="s">
        <v>26</v>
      </c>
      <c r="AZ83" s="1660">
        <v>56</v>
      </c>
      <c r="BA83" s="1667">
        <v>41821</v>
      </c>
      <c r="BB83" s="1662" t="str">
        <f t="shared" si="142"/>
        <v>Belgien</v>
      </c>
      <c r="BC83" s="1686" t="s">
        <v>6</v>
      </c>
      <c r="BD83" s="1662" t="str">
        <f t="shared" si="143"/>
        <v>Portugal</v>
      </c>
      <c r="BE83" s="1666">
        <f>IF(G83='Resultat &amp; tabell'!$G83,2,0)</f>
        <v>0</v>
      </c>
      <c r="BF83" s="1665" t="s">
        <v>6</v>
      </c>
      <c r="BG83" s="1666">
        <f>IF(I83='Resultat &amp; tabell'!$I83,2,0)</f>
        <v>0</v>
      </c>
      <c r="BH83" s="1666">
        <f>IF(J83='Resultat &amp; tabell'!$J83,1,0)</f>
        <v>0</v>
      </c>
      <c r="BI83" s="1650">
        <f t="shared" si="144"/>
        <v>0</v>
      </c>
      <c r="BK83" s="1668" t="str">
        <f t="shared" si="146"/>
        <v>Belgien</v>
      </c>
      <c r="BL83" s="1668" t="str">
        <f>'Resultat &amp; tabell'!D83</f>
        <v>Vinnare grupp H</v>
      </c>
      <c r="BM83" s="1696" t="e">
        <f t="shared" si="147"/>
        <v>#N/A</v>
      </c>
      <c r="BN83" s="1698" t="e">
        <f t="shared" si="148"/>
        <v>#N/A</v>
      </c>
      <c r="BO83" s="1618">
        <f t="shared" si="145"/>
        <v>0</v>
      </c>
    </row>
    <row r="84" spans="2:67" ht="14.25" customHeight="1" x14ac:dyDescent="0.25">
      <c r="B84" s="1594"/>
      <c r="C84" s="1616"/>
      <c r="D84" s="1594"/>
      <c r="E84" s="1594"/>
      <c r="F84" s="1594"/>
      <c r="G84" s="1590"/>
      <c r="H84" s="1590"/>
      <c r="I84" s="1590"/>
      <c r="J84" s="1590"/>
      <c r="K84" s="1731"/>
      <c r="M84" s="1750"/>
      <c r="N84" s="1748"/>
      <c r="O84" s="1749"/>
      <c r="P84" s="1708"/>
      <c r="Q84" s="1708"/>
      <c r="Z84" s="1603"/>
      <c r="AZ84" s="1669"/>
      <c r="BA84" s="1691"/>
      <c r="BB84" s="1669"/>
      <c r="BC84" s="1669"/>
      <c r="BD84" s="1669"/>
      <c r="BE84" s="1690"/>
      <c r="BF84" s="1690"/>
      <c r="BG84" s="1690"/>
      <c r="BH84" s="1690"/>
      <c r="BI84" s="1651"/>
      <c r="BK84" s="1668" t="str">
        <f t="shared" ref="BK84:BK91" si="149">BD76</f>
        <v>Holland</v>
      </c>
      <c r="BL84" s="1668" t="str">
        <f>'Resultat &amp; tabell'!F76</f>
        <v>Chile</v>
      </c>
      <c r="BM84" s="1696" t="str">
        <f t="shared" si="147"/>
        <v>Holland</v>
      </c>
      <c r="BN84" s="1698" t="str">
        <f t="shared" si="148"/>
        <v>Holland</v>
      </c>
      <c r="BO84" s="1618">
        <f t="shared" si="145"/>
        <v>2</v>
      </c>
    </row>
    <row r="85" spans="2:67" ht="14.25" customHeight="1" x14ac:dyDescent="0.25">
      <c r="B85" s="1592" t="s">
        <v>29</v>
      </c>
      <c r="C85" s="1604"/>
      <c r="D85" s="1595"/>
      <c r="K85" s="1731"/>
      <c r="M85" s="1750"/>
      <c r="N85" s="1748"/>
      <c r="O85" s="1749"/>
      <c r="P85" s="1708"/>
      <c r="Q85" s="1708"/>
      <c r="Z85" s="1599"/>
      <c r="AZ85" s="1654" t="s">
        <v>29</v>
      </c>
      <c r="BA85" s="1675"/>
      <c r="BB85" s="1618"/>
      <c r="BI85" s="1651"/>
      <c r="BK85" s="1668" t="str">
        <f t="shared" si="149"/>
        <v>England</v>
      </c>
      <c r="BL85" s="1668" t="str">
        <f>'Resultat &amp; tabell'!F77</f>
        <v>Uruguay</v>
      </c>
      <c r="BM85" s="1696" t="e">
        <f t="shared" si="147"/>
        <v>#N/A</v>
      </c>
      <c r="BN85" s="1698" t="e">
        <f t="shared" si="148"/>
        <v>#N/A</v>
      </c>
      <c r="BO85" s="1618">
        <f t="shared" si="145"/>
        <v>0</v>
      </c>
    </row>
    <row r="86" spans="2:67" ht="14.25" customHeight="1" x14ac:dyDescent="0.25">
      <c r="B86" s="1639" t="s">
        <v>2</v>
      </c>
      <c r="C86" s="1640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641" t="s">
        <v>81</v>
      </c>
      <c r="K86" s="1735" t="s">
        <v>89</v>
      </c>
      <c r="M86" s="1751" t="s">
        <v>125</v>
      </c>
      <c r="N86" s="1748"/>
      <c r="O86" s="265" t="s">
        <v>158</v>
      </c>
      <c r="P86" s="266"/>
      <c r="Q86" s="266"/>
      <c r="R86" s="267"/>
      <c r="Z86" s="1611" t="s">
        <v>2</v>
      </c>
      <c r="AA86" s="1611"/>
      <c r="AB86" s="1611"/>
      <c r="AC86" s="1611"/>
      <c r="AD86" s="1611"/>
      <c r="AZ86" s="1682" t="s">
        <v>2</v>
      </c>
      <c r="BA86" s="1680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681" t="s">
        <v>81</v>
      </c>
      <c r="BI86" s="1642" t="s">
        <v>89</v>
      </c>
      <c r="BK86" s="1668" t="str">
        <f t="shared" si="149"/>
        <v>Kroatien</v>
      </c>
      <c r="BL86" s="1668" t="str">
        <f>'Resultat &amp; tabell'!F78</f>
        <v>Mexiko</v>
      </c>
      <c r="BM86" s="1696" t="e">
        <f t="shared" si="147"/>
        <v>#N/A</v>
      </c>
      <c r="BN86" s="1698" t="e">
        <f t="shared" si="148"/>
        <v>#N/A</v>
      </c>
      <c r="BO86" s="1618">
        <f t="shared" si="145"/>
        <v>0</v>
      </c>
    </row>
    <row r="87" spans="2:67" ht="14.25" customHeight="1" x14ac:dyDescent="0.25">
      <c r="B87" s="1589">
        <v>57</v>
      </c>
      <c r="C87" s="1632">
        <v>41824</v>
      </c>
      <c r="D87" s="1628" t="str">
        <f>IF(M76="","Vinnare match 49",M76)</f>
        <v>Brasilien</v>
      </c>
      <c r="E87" s="1637" t="s">
        <v>6</v>
      </c>
      <c r="F87" s="1630" t="str">
        <f>IF(M77="","Vinnare match 50",M77)</f>
        <v>England</v>
      </c>
      <c r="G87" s="1706">
        <v>3</v>
      </c>
      <c r="H87" s="1643" t="s">
        <v>6</v>
      </c>
      <c r="I87" s="1793">
        <v>0</v>
      </c>
      <c r="J87" s="1793">
        <v>1</v>
      </c>
      <c r="K87" s="1718">
        <f>BI87</f>
        <v>0</v>
      </c>
      <c r="M87" s="1791" t="s">
        <v>5</v>
      </c>
      <c r="N87" s="1748"/>
      <c r="O87" s="268">
        <f>BO103</f>
        <v>0</v>
      </c>
      <c r="P87" s="269"/>
      <c r="Q87" s="269"/>
      <c r="R87" s="270"/>
      <c r="Z87" s="1603" t="s">
        <v>32</v>
      </c>
      <c r="AD87" s="1602" t="s">
        <v>33</v>
      </c>
      <c r="AZ87" s="1660">
        <v>57</v>
      </c>
      <c r="BA87" s="1667">
        <v>41824</v>
      </c>
      <c r="BB87" s="1662" t="str">
        <f>D87</f>
        <v>Brasilien</v>
      </c>
      <c r="BC87" s="1686" t="s">
        <v>6</v>
      </c>
      <c r="BD87" s="1662" t="str">
        <f>F87</f>
        <v>England</v>
      </c>
      <c r="BE87" s="1666">
        <f>IF(G87='Resultat &amp; tabell'!$G87,2,0)</f>
        <v>0</v>
      </c>
      <c r="BF87" s="1665" t="s">
        <v>6</v>
      </c>
      <c r="BG87" s="1666">
        <f>IF(I87='Resultat &amp; tabell'!$I87,2,0)</f>
        <v>0</v>
      </c>
      <c r="BH87" s="1666">
        <f>IF(J87='Resultat &amp; tabell'!$J87,1,0)</f>
        <v>0</v>
      </c>
      <c r="BI87" s="1650">
        <f t="shared" ref="BI87:BI90" si="150">SUM(BE87+BG87+BH87)</f>
        <v>0</v>
      </c>
      <c r="BK87" s="1668" t="str">
        <f t="shared" si="149"/>
        <v>Colombia</v>
      </c>
      <c r="BL87" s="1668" t="str">
        <f>'Resultat &amp; tabell'!F79</f>
        <v>Tvåa grupp C</v>
      </c>
      <c r="BM87" s="1696" t="e">
        <f t="shared" si="147"/>
        <v>#N/A</v>
      </c>
      <c r="BN87" s="1698" t="e">
        <f t="shared" si="148"/>
        <v>#N/A</v>
      </c>
      <c r="BO87" s="1618">
        <f t="shared" si="145"/>
        <v>0</v>
      </c>
    </row>
    <row r="88" spans="2:67" ht="14.25" customHeight="1" x14ac:dyDescent="0.25">
      <c r="B88" s="1589">
        <v>58</v>
      </c>
      <c r="C88" s="1632">
        <v>41824</v>
      </c>
      <c r="D88" s="1628" t="str">
        <f>IF(M80="","Vinnare match 53",M80)</f>
        <v>Frankrike</v>
      </c>
      <c r="E88" s="1637" t="s">
        <v>6</v>
      </c>
      <c r="F88" s="1630" t="str">
        <f>IF(M81="","Vinnare match 54",M81)</f>
        <v>Tyskland</v>
      </c>
      <c r="G88" s="1706">
        <v>1</v>
      </c>
      <c r="H88" s="1643" t="s">
        <v>6</v>
      </c>
      <c r="I88" s="1793">
        <v>2</v>
      </c>
      <c r="J88" s="1793">
        <v>2</v>
      </c>
      <c r="K88" s="1718">
        <f>BI88</f>
        <v>0</v>
      </c>
      <c r="M88" s="1791" t="s">
        <v>72</v>
      </c>
      <c r="N88" s="1748"/>
      <c r="O88" s="1752"/>
      <c r="P88" s="1708"/>
      <c r="Q88" s="1708"/>
      <c r="Z88" s="1603" t="s">
        <v>34</v>
      </c>
      <c r="AD88" s="1602" t="s">
        <v>35</v>
      </c>
      <c r="AZ88" s="1660">
        <v>58</v>
      </c>
      <c r="BA88" s="1667">
        <v>41824</v>
      </c>
      <c r="BB88" s="1662" t="str">
        <f>D88</f>
        <v>Frankrike</v>
      </c>
      <c r="BC88" s="1686" t="s">
        <v>6</v>
      </c>
      <c r="BD88" s="1662" t="str">
        <f>F88</f>
        <v>Tyskland</v>
      </c>
      <c r="BE88" s="1666">
        <f>IF(G88='Resultat &amp; tabell'!$G88,2,0)</f>
        <v>0</v>
      </c>
      <c r="BF88" s="1665" t="s">
        <v>6</v>
      </c>
      <c r="BG88" s="1666">
        <f>IF(I88='Resultat &amp; tabell'!$I88,2,0)</f>
        <v>0</v>
      </c>
      <c r="BH88" s="1666">
        <f>IF(J88='Resultat &amp; tabell'!$J88,1,0)</f>
        <v>0</v>
      </c>
      <c r="BI88" s="1650">
        <f t="shared" si="150"/>
        <v>0</v>
      </c>
      <c r="BK88" s="1668" t="str">
        <f t="shared" si="149"/>
        <v>Nigeria</v>
      </c>
      <c r="BL88" s="1668" t="str">
        <f>'Resultat &amp; tabell'!F80</f>
        <v>Tvåa grupp F</v>
      </c>
      <c r="BM88" s="1696" t="e">
        <f t="shared" si="147"/>
        <v>#N/A</v>
      </c>
      <c r="BN88" s="1698" t="e">
        <f t="shared" si="148"/>
        <v>#N/A</v>
      </c>
      <c r="BO88" s="1618">
        <f t="shared" si="145"/>
        <v>0</v>
      </c>
    </row>
    <row r="89" spans="2:67" ht="14.25" customHeight="1" x14ac:dyDescent="0.25">
      <c r="B89" s="1589">
        <v>59</v>
      </c>
      <c r="C89" s="1632">
        <v>41825</v>
      </c>
      <c r="D89" s="1628" t="str">
        <f>IF(M78="","Vinnare match 51",M78)</f>
        <v>Spanien</v>
      </c>
      <c r="E89" s="1637" t="s">
        <v>6</v>
      </c>
      <c r="F89" s="1630" t="str">
        <f>IF(M79="","Vinnare match 52",M79)</f>
        <v>Uruguay</v>
      </c>
      <c r="G89" s="1706">
        <v>2</v>
      </c>
      <c r="H89" s="1643" t="s">
        <v>6</v>
      </c>
      <c r="I89" s="1793">
        <v>1</v>
      </c>
      <c r="J89" s="1793">
        <v>1</v>
      </c>
      <c r="K89" s="1718">
        <f>BI89</f>
        <v>0</v>
      </c>
      <c r="M89" s="1791" t="s">
        <v>27</v>
      </c>
      <c r="N89" s="1748"/>
      <c r="O89" s="1752"/>
      <c r="P89" s="1708"/>
      <c r="Q89" s="1708"/>
      <c r="Z89" s="1603" t="s">
        <v>36</v>
      </c>
      <c r="AD89" s="1602" t="s">
        <v>37</v>
      </c>
      <c r="AZ89" s="1660">
        <v>59</v>
      </c>
      <c r="BA89" s="1667">
        <v>41825</v>
      </c>
      <c r="BB89" s="1662" t="str">
        <f>D89</f>
        <v>Spanien</v>
      </c>
      <c r="BC89" s="1686" t="s">
        <v>6</v>
      </c>
      <c r="BD89" s="1662" t="str">
        <f>F89</f>
        <v>Uruguay</v>
      </c>
      <c r="BE89" s="1666">
        <f>IF(G89='Resultat &amp; tabell'!$G89,2,0)</f>
        <v>0</v>
      </c>
      <c r="BF89" s="1665" t="s">
        <v>6</v>
      </c>
      <c r="BG89" s="1666">
        <f>IF(I89='Resultat &amp; tabell'!$I89,2,0)</f>
        <v>0</v>
      </c>
      <c r="BH89" s="1666">
        <f>IF(J89='Resultat &amp; tabell'!$J89,1,0)</f>
        <v>0</v>
      </c>
      <c r="BI89" s="1650">
        <f t="shared" si="150"/>
        <v>0</v>
      </c>
      <c r="BK89" s="1668" t="str">
        <f t="shared" si="149"/>
        <v>Ryssland</v>
      </c>
      <c r="BL89" s="1668" t="str">
        <f>'Resultat &amp; tabell'!F81</f>
        <v>Tvåa grupp H</v>
      </c>
      <c r="BM89" s="1696" t="e">
        <f t="shared" si="147"/>
        <v>#N/A</v>
      </c>
      <c r="BN89" s="1698" t="e">
        <f t="shared" si="148"/>
        <v>#N/A</v>
      </c>
      <c r="BO89" s="1618">
        <f t="shared" si="145"/>
        <v>0</v>
      </c>
    </row>
    <row r="90" spans="2:67" ht="14.25" customHeight="1" x14ac:dyDescent="0.25">
      <c r="B90" s="1589">
        <v>60</v>
      </c>
      <c r="C90" s="1632">
        <v>41825</v>
      </c>
      <c r="D90" s="1628" t="str">
        <f>IF(M82="","Vinnare match 55",M82)</f>
        <v>Argentina</v>
      </c>
      <c r="E90" s="1637" t="s">
        <v>6</v>
      </c>
      <c r="F90" s="1630" t="str">
        <f>IF(M83="","Vinnare match 56",M83)</f>
        <v>Portugal</v>
      </c>
      <c r="G90" s="1706">
        <v>2</v>
      </c>
      <c r="H90" s="1643" t="s">
        <v>6</v>
      </c>
      <c r="I90" s="1793">
        <v>1</v>
      </c>
      <c r="J90" s="1793">
        <v>1</v>
      </c>
      <c r="K90" s="1718">
        <f>BI90</f>
        <v>0</v>
      </c>
      <c r="M90" s="1791" t="s">
        <v>67</v>
      </c>
      <c r="N90" s="1748"/>
      <c r="O90" s="1752"/>
      <c r="P90" s="1708"/>
      <c r="Q90" s="1708"/>
      <c r="Z90" s="1603" t="s">
        <v>38</v>
      </c>
      <c r="AD90" s="1602" t="s">
        <v>39</v>
      </c>
      <c r="AZ90" s="1660">
        <v>60</v>
      </c>
      <c r="BA90" s="1667">
        <v>41825</v>
      </c>
      <c r="BB90" s="1662" t="str">
        <f>D90</f>
        <v>Argentina</v>
      </c>
      <c r="BC90" s="1686" t="s">
        <v>6</v>
      </c>
      <c r="BD90" s="1662" t="str">
        <f>F90</f>
        <v>Portugal</v>
      </c>
      <c r="BE90" s="1666">
        <f>IF(G90='Resultat &amp; tabell'!$G90,2,0)</f>
        <v>0</v>
      </c>
      <c r="BF90" s="1665" t="s">
        <v>6</v>
      </c>
      <c r="BG90" s="1666">
        <f>IF(I90='Resultat &amp; tabell'!$I90,2,0)</f>
        <v>0</v>
      </c>
      <c r="BH90" s="1666">
        <f>IF(J90='Resultat &amp; tabell'!$J90,1,0)</f>
        <v>0</v>
      </c>
      <c r="BI90" s="1650">
        <f t="shared" si="150"/>
        <v>0</v>
      </c>
      <c r="BK90" s="1668" t="str">
        <f t="shared" si="149"/>
        <v>Schweiz</v>
      </c>
      <c r="BL90" s="1668" t="str">
        <f>'Resultat &amp; tabell'!F82</f>
        <v>Tvåa grupp E</v>
      </c>
      <c r="BM90" s="1696" t="e">
        <f t="shared" si="147"/>
        <v>#N/A</v>
      </c>
      <c r="BN90" s="1698" t="e">
        <f t="shared" si="148"/>
        <v>#N/A</v>
      </c>
      <c r="BO90" s="1618">
        <f t="shared" si="145"/>
        <v>0</v>
      </c>
    </row>
    <row r="91" spans="2:67" ht="14.25" customHeight="1" x14ac:dyDescent="0.25">
      <c r="B91" s="1605"/>
      <c r="C91" s="1604"/>
      <c r="D91" s="1595"/>
      <c r="K91" s="1731"/>
      <c r="M91" s="1750"/>
      <c r="N91" s="1748"/>
      <c r="O91" s="1752"/>
      <c r="P91" s="1708"/>
      <c r="Q91" s="1708"/>
      <c r="Z91" s="1599"/>
      <c r="AZ91" s="1617"/>
      <c r="BA91" s="1675"/>
      <c r="BB91" s="1618"/>
      <c r="BI91" s="1651"/>
      <c r="BK91" s="1668" t="str">
        <f t="shared" si="149"/>
        <v>Portugal</v>
      </c>
      <c r="BL91" s="1668" t="str">
        <f>'Resultat &amp; tabell'!F83</f>
        <v>Tvåa grupp G</v>
      </c>
      <c r="BM91" s="1696" t="e">
        <f t="shared" si="147"/>
        <v>#N/A</v>
      </c>
      <c r="BN91" s="1698" t="e">
        <f t="shared" si="148"/>
        <v>#N/A</v>
      </c>
      <c r="BO91" s="1618">
        <f t="shared" si="145"/>
        <v>0</v>
      </c>
    </row>
    <row r="92" spans="2:67" ht="14.25" customHeight="1" x14ac:dyDescent="0.25">
      <c r="B92" s="1592" t="s">
        <v>41</v>
      </c>
      <c r="C92" s="1604"/>
      <c r="D92" s="1595"/>
      <c r="K92" s="1731"/>
      <c r="M92" s="1750"/>
      <c r="N92" s="1748"/>
      <c r="O92" s="1752"/>
      <c r="P92" s="1708"/>
      <c r="Q92" s="1708"/>
      <c r="Z92" s="1599"/>
      <c r="AZ92" s="1654" t="s">
        <v>41</v>
      </c>
      <c r="BA92" s="1675"/>
      <c r="BB92" s="1618"/>
      <c r="BI92" s="1651"/>
      <c r="BK92" s="1668"/>
      <c r="BN92" s="1586" t="s">
        <v>107</v>
      </c>
      <c r="BO92" s="1619">
        <f>SUM(BO76:BO91)</f>
        <v>6</v>
      </c>
    </row>
    <row r="93" spans="2:67" ht="14.25" customHeight="1" x14ac:dyDescent="0.25">
      <c r="B93" s="1639" t="s">
        <v>2</v>
      </c>
      <c r="C93" s="1640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641" t="s">
        <v>81</v>
      </c>
      <c r="K93" s="1735" t="s">
        <v>89</v>
      </c>
      <c r="M93" s="1751" t="s">
        <v>124</v>
      </c>
      <c r="N93" s="1748" t="s">
        <v>100</v>
      </c>
      <c r="O93" s="265" t="s">
        <v>159</v>
      </c>
      <c r="P93" s="266"/>
      <c r="Q93" s="266"/>
      <c r="R93" s="267"/>
      <c r="Z93" s="1611" t="s">
        <v>2</v>
      </c>
      <c r="AA93" s="1611"/>
      <c r="AB93" s="1611"/>
      <c r="AC93" s="1611"/>
      <c r="AD93" s="1611"/>
      <c r="AZ93" s="1682" t="s">
        <v>2</v>
      </c>
      <c r="BA93" s="1680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681" t="s">
        <v>81</v>
      </c>
      <c r="BI93" s="1642" t="s">
        <v>89</v>
      </c>
      <c r="BK93" s="1699" t="s">
        <v>29</v>
      </c>
      <c r="BL93" s="1700"/>
      <c r="BM93" s="1701"/>
      <c r="BN93" s="1702"/>
      <c r="BO93" s="1702"/>
    </row>
    <row r="94" spans="2:67" ht="14.25" customHeight="1" x14ac:dyDescent="0.25">
      <c r="B94" s="1589">
        <v>61</v>
      </c>
      <c r="C94" s="1632">
        <v>41828.708333333336</v>
      </c>
      <c r="D94" s="1628" t="str">
        <f>IF(M87="","Vinnare match 57",M87)</f>
        <v>Brasilien</v>
      </c>
      <c r="E94" s="1637" t="s">
        <v>6</v>
      </c>
      <c r="F94" s="1630" t="str">
        <f>IF(M88="","Vinnare match 58",M88)</f>
        <v>Tyskland</v>
      </c>
      <c r="G94" s="1706">
        <v>2</v>
      </c>
      <c r="H94" s="1643" t="s">
        <v>6</v>
      </c>
      <c r="I94" s="1794">
        <v>1</v>
      </c>
      <c r="J94" s="1794">
        <v>1</v>
      </c>
      <c r="K94" s="1718">
        <f>BI94</f>
        <v>0</v>
      </c>
      <c r="M94" s="1792" t="s">
        <v>5</v>
      </c>
      <c r="O94" s="268">
        <f>BO110</f>
        <v>0</v>
      </c>
      <c r="P94" s="269"/>
      <c r="Q94" s="269"/>
      <c r="R94" s="270"/>
      <c r="S94" s="1748" t="str">
        <f>IF(M94=D94,F94,D94)</f>
        <v>Tyskland</v>
      </c>
      <c r="Z94" s="1603" t="s">
        <v>44</v>
      </c>
      <c r="AD94" s="1602" t="s">
        <v>45</v>
      </c>
      <c r="AZ94" s="1660">
        <v>61</v>
      </c>
      <c r="BA94" s="1667">
        <v>41828.708333333336</v>
      </c>
      <c r="BB94" s="1662" t="str">
        <f>D94</f>
        <v>Brasilien</v>
      </c>
      <c r="BC94" s="1686" t="s">
        <v>6</v>
      </c>
      <c r="BD94" s="1662" t="str">
        <f>F94</f>
        <v>Tyskland</v>
      </c>
      <c r="BE94" s="1666">
        <f>IF(G94='Resultat &amp; tabell'!$G94,2,0)</f>
        <v>0</v>
      </c>
      <c r="BF94" s="1665" t="s">
        <v>6</v>
      </c>
      <c r="BG94" s="1666">
        <f>IF(I94='Resultat &amp; tabell'!$I94,2,0)</f>
        <v>0</v>
      </c>
      <c r="BH94" s="1666">
        <f>IF(J94='Resultat &amp; tabell'!$J94,1,0)</f>
        <v>0</v>
      </c>
      <c r="BI94" s="1650">
        <f t="shared" ref="BI94:BI95" si="151">SUM(BE94+BG94+BH94)</f>
        <v>0</v>
      </c>
      <c r="BK94" s="1621" t="s">
        <v>104</v>
      </c>
      <c r="BL94" s="1653" t="s">
        <v>103</v>
      </c>
      <c r="BM94" s="1653" t="s">
        <v>105</v>
      </c>
      <c r="BN94" s="1653" t="s">
        <v>106</v>
      </c>
      <c r="BO94" s="1653" t="s">
        <v>89</v>
      </c>
    </row>
    <row r="95" spans="2:67" ht="14.25" customHeight="1" x14ac:dyDescent="0.25">
      <c r="B95" s="1589">
        <v>62</v>
      </c>
      <c r="C95" s="1632">
        <v>41829.708333333336</v>
      </c>
      <c r="D95" s="1628" t="str">
        <f>IF(M89="","Vinnare match 59",M89)</f>
        <v>Spanien</v>
      </c>
      <c r="E95" s="1637" t="s">
        <v>6</v>
      </c>
      <c r="F95" s="1630" t="str">
        <f>IF(M90="","Vinnare match 60",M90)</f>
        <v>Argentina</v>
      </c>
      <c r="G95" s="1706">
        <v>1</v>
      </c>
      <c r="H95" s="1643" t="s">
        <v>6</v>
      </c>
      <c r="I95" s="1794">
        <v>2</v>
      </c>
      <c r="J95" s="1794">
        <v>2</v>
      </c>
      <c r="K95" s="1718">
        <f>BI95</f>
        <v>0</v>
      </c>
      <c r="M95" s="1792" t="s">
        <v>67</v>
      </c>
      <c r="O95" s="1752"/>
      <c r="P95" s="1748" t="str">
        <f>IF(M95=D95,F95,D95)</f>
        <v>Spanien</v>
      </c>
      <c r="Q95" s="1708"/>
      <c r="Z95" s="1603" t="s">
        <v>48</v>
      </c>
      <c r="AD95" s="1602" t="s">
        <v>49</v>
      </c>
      <c r="AZ95" s="1660">
        <v>62</v>
      </c>
      <c r="BA95" s="1667">
        <v>41829.708333333336</v>
      </c>
      <c r="BB95" s="1662" t="str">
        <f>D95</f>
        <v>Spanien</v>
      </c>
      <c r="BC95" s="1686" t="s">
        <v>6</v>
      </c>
      <c r="BD95" s="1662" t="str">
        <f>F95</f>
        <v>Argentina</v>
      </c>
      <c r="BE95" s="1666">
        <f>IF(G95='Resultat &amp; tabell'!$G95,2,0)</f>
        <v>0</v>
      </c>
      <c r="BF95" s="1665" t="s">
        <v>6</v>
      </c>
      <c r="BG95" s="1666">
        <f>IF(I95='Resultat &amp; tabell'!$I95,2,0)</f>
        <v>0</v>
      </c>
      <c r="BH95" s="1666">
        <f>IF(J95='Resultat &amp; tabell'!$J95,1,0)</f>
        <v>0</v>
      </c>
      <c r="BI95" s="1650">
        <f t="shared" si="151"/>
        <v>0</v>
      </c>
      <c r="BK95" s="1668" t="str">
        <f>D87</f>
        <v>Brasilien</v>
      </c>
      <c r="BL95" s="1668" t="str">
        <f>'Resultat &amp; tabell'!D87</f>
        <v>Segrare match 49</v>
      </c>
      <c r="BM95" s="1696" t="e">
        <f>VLOOKUP(BK95,$BL$95:$BL$102,1,FALSE)</f>
        <v>#N/A</v>
      </c>
      <c r="BN95" s="1698" t="e">
        <f t="shared" ref="BN95:BN102" si="152">BM95</f>
        <v>#N/A</v>
      </c>
      <c r="BO95" s="1618">
        <f t="shared" ref="BO95:BO102" si="153">IFERROR(IF(BM95=BN95,4,0),0)</f>
        <v>0</v>
      </c>
    </row>
    <row r="96" spans="2:67" ht="14.25" customHeight="1" x14ac:dyDescent="0.25">
      <c r="B96" s="1605"/>
      <c r="C96" s="1604"/>
      <c r="D96" s="1595"/>
      <c r="K96" s="1731"/>
      <c r="M96" s="1750"/>
      <c r="N96" s="1748"/>
      <c r="O96" s="1752"/>
      <c r="P96" s="1708"/>
      <c r="Q96" s="1708"/>
      <c r="Z96" s="1599"/>
      <c r="AZ96" s="1617"/>
      <c r="BA96" s="1675"/>
      <c r="BB96" s="1618"/>
      <c r="BI96" s="1651"/>
      <c r="BK96" s="1668" t="str">
        <f>D88</f>
        <v>Frankrike</v>
      </c>
      <c r="BL96" s="1668" t="str">
        <f>'Resultat &amp; tabell'!D88</f>
        <v>Segrare match 53</v>
      </c>
      <c r="BM96" s="1696" t="e">
        <f t="shared" ref="BM96:BM102" si="154">VLOOKUP(BK96,$BL$95:$BL$102,1,FALSE)</f>
        <v>#N/A</v>
      </c>
      <c r="BN96" s="1698" t="e">
        <f t="shared" si="152"/>
        <v>#N/A</v>
      </c>
      <c r="BO96" s="1618">
        <f t="shared" si="153"/>
        <v>0</v>
      </c>
    </row>
    <row r="97" spans="2:67" ht="14.25" customHeight="1" x14ac:dyDescent="0.25">
      <c r="B97" s="1592" t="s">
        <v>50</v>
      </c>
      <c r="C97" s="1604"/>
      <c r="D97" s="1595"/>
      <c r="K97" s="1731"/>
      <c r="M97" s="1750"/>
      <c r="N97" s="1748"/>
      <c r="O97" s="1752"/>
      <c r="P97" s="1708"/>
      <c r="Q97" s="1708"/>
      <c r="Z97" s="1599"/>
      <c r="AZ97" s="1654" t="s">
        <v>50</v>
      </c>
      <c r="BA97" s="1675"/>
      <c r="BB97" s="1618"/>
      <c r="BI97" s="1651"/>
      <c r="BK97" s="1668" t="str">
        <f>D89</f>
        <v>Spanien</v>
      </c>
      <c r="BL97" s="1668" t="str">
        <f>'Resultat &amp; tabell'!D89</f>
        <v>Segrare match 51</v>
      </c>
      <c r="BM97" s="1696" t="e">
        <f t="shared" si="154"/>
        <v>#N/A</v>
      </c>
      <c r="BN97" s="1698" t="e">
        <f t="shared" si="152"/>
        <v>#N/A</v>
      </c>
      <c r="BO97" s="1618">
        <f t="shared" si="153"/>
        <v>0</v>
      </c>
    </row>
    <row r="98" spans="2:67" ht="14.25" customHeight="1" x14ac:dyDescent="0.25">
      <c r="B98" s="1639" t="s">
        <v>2</v>
      </c>
      <c r="C98" s="1640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641" t="s">
        <v>81</v>
      </c>
      <c r="K98" s="1735" t="s">
        <v>89</v>
      </c>
      <c r="M98" s="1731"/>
      <c r="N98" s="1748"/>
      <c r="O98" s="265" t="s">
        <v>160</v>
      </c>
      <c r="P98" s="266"/>
      <c r="Q98" s="266"/>
      <c r="R98" s="267"/>
      <c r="Z98" s="1611" t="s">
        <v>2</v>
      </c>
      <c r="AA98" s="1611"/>
      <c r="AB98" s="1611"/>
      <c r="AC98" s="1611"/>
      <c r="AD98" s="1611"/>
      <c r="AZ98" s="1682" t="s">
        <v>2</v>
      </c>
      <c r="BA98" s="1680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681" t="s">
        <v>81</v>
      </c>
      <c r="BI98" s="1642" t="s">
        <v>89</v>
      </c>
      <c r="BK98" s="1668" t="str">
        <f>D90</f>
        <v>Argentina</v>
      </c>
      <c r="BL98" s="1668" t="str">
        <f>'Resultat &amp; tabell'!D90</f>
        <v>Segrare match 55</v>
      </c>
      <c r="BM98" s="1696" t="e">
        <f t="shared" si="154"/>
        <v>#N/A</v>
      </c>
      <c r="BN98" s="1698" t="e">
        <f t="shared" si="152"/>
        <v>#N/A</v>
      </c>
      <c r="BO98" s="1618">
        <f t="shared" si="153"/>
        <v>0</v>
      </c>
    </row>
    <row r="99" spans="2:67" ht="14.25" customHeight="1" x14ac:dyDescent="0.25">
      <c r="B99" s="1589">
        <v>63</v>
      </c>
      <c r="C99" s="1632">
        <v>41832</v>
      </c>
      <c r="D99" s="1628" t="str">
        <f>IF(M94="","Förlorare match 61",S94)</f>
        <v>Tyskland</v>
      </c>
      <c r="E99" s="1637" t="s">
        <v>6</v>
      </c>
      <c r="F99" s="1630" t="str">
        <f>IF(M95="","Förlorare match 62",P95)</f>
        <v>Spanien</v>
      </c>
      <c r="G99" s="1706">
        <v>1</v>
      </c>
      <c r="H99" s="1643" t="s">
        <v>6</v>
      </c>
      <c r="I99" s="1795">
        <v>3</v>
      </c>
      <c r="J99" s="1795">
        <v>2</v>
      </c>
      <c r="K99" s="1718">
        <f>BI99</f>
        <v>0</v>
      </c>
      <c r="M99" s="1753"/>
      <c r="N99" s="1748"/>
      <c r="O99" s="268">
        <f>BO115</f>
        <v>0</v>
      </c>
      <c r="P99" s="269"/>
      <c r="Q99" s="269"/>
      <c r="R99" s="270"/>
      <c r="Z99" s="1603" t="s">
        <v>51</v>
      </c>
      <c r="AD99" s="1602" t="s">
        <v>52</v>
      </c>
      <c r="AZ99" s="1660">
        <v>63</v>
      </c>
      <c r="BA99" s="1667">
        <v>41832</v>
      </c>
      <c r="BB99" s="1662" t="str">
        <f>D99</f>
        <v>Tyskland</v>
      </c>
      <c r="BC99" s="1686" t="s">
        <v>6</v>
      </c>
      <c r="BD99" s="1662" t="str">
        <f>F99</f>
        <v>Spanien</v>
      </c>
      <c r="BE99" s="1666">
        <f>IF(G99='Resultat &amp; tabell'!$G99,2,0)</f>
        <v>0</v>
      </c>
      <c r="BF99" s="1665" t="s">
        <v>6</v>
      </c>
      <c r="BG99" s="1666">
        <f>IF(I99='Resultat &amp; tabell'!$I99,2,0)</f>
        <v>0</v>
      </c>
      <c r="BH99" s="1666">
        <f>IF(J99='Resultat &amp; tabell'!$J99,1,0)</f>
        <v>0</v>
      </c>
      <c r="BI99" s="1650">
        <f>SUM(BE99+BG99+BH99)</f>
        <v>0</v>
      </c>
      <c r="BK99" s="1668" t="str">
        <f>F87</f>
        <v>England</v>
      </c>
      <c r="BL99" s="1668" t="str">
        <f>'Resultat &amp; tabell'!F87</f>
        <v>Segrare match 50</v>
      </c>
      <c r="BM99" s="1696" t="e">
        <f t="shared" si="154"/>
        <v>#N/A</v>
      </c>
      <c r="BN99" s="1698" t="e">
        <f t="shared" si="152"/>
        <v>#N/A</v>
      </c>
      <c r="BO99" s="1618">
        <f t="shared" si="153"/>
        <v>0</v>
      </c>
    </row>
    <row r="100" spans="2:67" ht="14.25" customHeight="1" x14ac:dyDescent="0.25">
      <c r="B100" s="1605"/>
      <c r="C100" s="1604"/>
      <c r="D100" s="1595"/>
      <c r="K100" s="1731"/>
      <c r="M100" s="1754"/>
      <c r="N100" s="1748"/>
      <c r="O100" s="1755"/>
      <c r="P100" s="1708"/>
      <c r="Q100" s="1708"/>
      <c r="Z100" s="1599"/>
      <c r="AZ100" s="1617"/>
      <c r="BA100" s="1675"/>
      <c r="BB100" s="1618"/>
      <c r="BI100" s="1651"/>
      <c r="BK100" s="1668" t="str">
        <f>F88</f>
        <v>Tyskland</v>
      </c>
      <c r="BL100" s="1668" t="str">
        <f>'Resultat &amp; tabell'!F88</f>
        <v>Segrare match 54</v>
      </c>
      <c r="BM100" s="1696" t="e">
        <f t="shared" si="154"/>
        <v>#N/A</v>
      </c>
      <c r="BN100" s="1698" t="e">
        <f t="shared" si="152"/>
        <v>#N/A</v>
      </c>
      <c r="BO100" s="1618">
        <f t="shared" si="153"/>
        <v>0</v>
      </c>
    </row>
    <row r="101" spans="2:67" ht="14.25" customHeight="1" x14ac:dyDescent="0.25">
      <c r="B101" s="1592" t="s">
        <v>54</v>
      </c>
      <c r="C101" s="1607"/>
      <c r="D101" s="1609"/>
      <c r="E101" s="1593"/>
      <c r="F101" s="1592"/>
      <c r="G101" s="1593"/>
      <c r="H101" s="1593"/>
      <c r="I101" s="1593"/>
      <c r="J101" s="1593"/>
      <c r="K101" s="1731"/>
      <c r="M101" s="1754"/>
      <c r="N101" s="1748"/>
      <c r="O101" s="1752"/>
      <c r="P101" s="1708"/>
      <c r="Q101" s="1708"/>
      <c r="Z101" s="1611"/>
      <c r="AA101" s="1597"/>
      <c r="AB101" s="1597"/>
      <c r="AC101" s="1597"/>
      <c r="AD101" s="1596"/>
      <c r="AZ101" s="1654" t="s">
        <v>54</v>
      </c>
      <c r="BA101" s="1677"/>
      <c r="BB101" s="1619"/>
      <c r="BC101" s="1655"/>
      <c r="BD101" s="1654"/>
      <c r="BE101" s="1655"/>
      <c r="BF101" s="1655"/>
      <c r="BG101" s="1655"/>
      <c r="BH101" s="1655"/>
      <c r="BI101" s="1651"/>
      <c r="BK101" s="1668" t="str">
        <f>F89</f>
        <v>Uruguay</v>
      </c>
      <c r="BL101" s="1668" t="str">
        <f>'Resultat &amp; tabell'!F89</f>
        <v>Segrare match 52</v>
      </c>
      <c r="BM101" s="1696" t="e">
        <f t="shared" si="154"/>
        <v>#N/A</v>
      </c>
      <c r="BN101" s="1698" t="e">
        <f t="shared" si="152"/>
        <v>#N/A</v>
      </c>
      <c r="BO101" s="1618">
        <f t="shared" si="153"/>
        <v>0</v>
      </c>
    </row>
    <row r="102" spans="2:67" ht="14.25" customHeight="1" x14ac:dyDescent="0.25">
      <c r="B102" s="1639" t="s">
        <v>2</v>
      </c>
      <c r="C102" s="1640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641" t="s">
        <v>81</v>
      </c>
      <c r="K102" s="1735" t="s">
        <v>89</v>
      </c>
      <c r="M102" s="1731"/>
      <c r="N102" s="1748"/>
      <c r="O102" s="265" t="s">
        <v>161</v>
      </c>
      <c r="P102" s="266"/>
      <c r="Q102" s="266"/>
      <c r="R102" s="267"/>
      <c r="Z102" s="1611" t="s">
        <v>2</v>
      </c>
      <c r="AA102" s="1611"/>
      <c r="AB102" s="1611"/>
      <c r="AC102" s="1611"/>
      <c r="AD102" s="1611"/>
      <c r="AZ102" s="1682" t="s">
        <v>2</v>
      </c>
      <c r="BA102" s="1680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681" t="s">
        <v>81</v>
      </c>
      <c r="BI102" s="1642" t="s">
        <v>89</v>
      </c>
      <c r="BK102" s="1668" t="str">
        <f>F90</f>
        <v>Portugal</v>
      </c>
      <c r="BL102" s="1668" t="str">
        <f>'Resultat &amp; tabell'!F90</f>
        <v>Segrare match 56</v>
      </c>
      <c r="BM102" s="1696" t="e">
        <f t="shared" si="154"/>
        <v>#N/A</v>
      </c>
      <c r="BN102" s="1698" t="e">
        <f t="shared" si="152"/>
        <v>#N/A</v>
      </c>
      <c r="BO102" s="1618">
        <f t="shared" si="153"/>
        <v>0</v>
      </c>
    </row>
    <row r="103" spans="2:67" ht="14.25" customHeight="1" x14ac:dyDescent="0.25">
      <c r="B103" s="1638">
        <v>64</v>
      </c>
      <c r="C103" s="1644">
        <v>41833.666666666664</v>
      </c>
      <c r="D103" s="1628" t="str">
        <f>IF(M94="","Vinnare match 61",M94)</f>
        <v>Brasilien</v>
      </c>
      <c r="E103" s="1637" t="s">
        <v>6</v>
      </c>
      <c r="F103" s="1630" t="str">
        <f>IF(M95="","Vinnare match 62",M95)</f>
        <v>Argentina</v>
      </c>
      <c r="G103" s="1705">
        <v>3</v>
      </c>
      <c r="H103" s="1643" t="s">
        <v>6</v>
      </c>
      <c r="I103" s="1918">
        <v>2</v>
      </c>
      <c r="J103" s="1917">
        <v>1</v>
      </c>
      <c r="K103" s="1718">
        <f>BI103</f>
        <v>0</v>
      </c>
      <c r="M103" s="1753"/>
      <c r="N103" s="1748"/>
      <c r="O103" s="268">
        <f>BO120</f>
        <v>0</v>
      </c>
      <c r="P103" s="269"/>
      <c r="Q103" s="269"/>
      <c r="R103" s="270"/>
      <c r="Z103" s="1603" t="s">
        <v>57</v>
      </c>
      <c r="AD103" s="1602" t="s">
        <v>58</v>
      </c>
      <c r="AZ103" s="1692">
        <v>64</v>
      </c>
      <c r="BA103" s="1693">
        <v>41833.666666666664</v>
      </c>
      <c r="BB103" s="1662" t="str">
        <f>D103</f>
        <v>Brasilien</v>
      </c>
      <c r="BC103" s="1686" t="s">
        <v>6</v>
      </c>
      <c r="BD103" s="1662" t="str">
        <f>F103</f>
        <v>Argentina</v>
      </c>
      <c r="BE103" s="1666">
        <f>IF(G103='Resultat &amp; tabell'!$G103,2,0)</f>
        <v>0</v>
      </c>
      <c r="BF103" s="1665" t="s">
        <v>6</v>
      </c>
      <c r="BG103" s="1666">
        <f>IF(I103='Resultat &amp; tabell'!$I103,2,0)</f>
        <v>0</v>
      </c>
      <c r="BH103" s="1666">
        <f>IF(J103='Resultat &amp; tabell'!$J103,1,0)</f>
        <v>0</v>
      </c>
      <c r="BI103" s="1650">
        <f>SUM(BE103+BG103+BH103)</f>
        <v>0</v>
      </c>
      <c r="BK103" s="1668"/>
      <c r="BM103" s="1697"/>
      <c r="BN103" s="1586" t="s">
        <v>107</v>
      </c>
      <c r="BO103" s="1619">
        <f>SUM(BO95:BO102)</f>
        <v>0</v>
      </c>
    </row>
    <row r="104" spans="2:67" ht="14.25" customHeight="1" x14ac:dyDescent="0.25">
      <c r="BK104" s="1699" t="s">
        <v>41</v>
      </c>
      <c r="BL104" s="1700"/>
      <c r="BM104" s="1701"/>
      <c r="BN104" s="1702"/>
      <c r="BO104" s="1702"/>
    </row>
    <row r="105" spans="2:67" ht="14.25" customHeight="1" x14ac:dyDescent="0.25">
      <c r="BK105" s="1621" t="s">
        <v>104</v>
      </c>
      <c r="BL105" s="1653" t="s">
        <v>103</v>
      </c>
      <c r="BM105" s="1653" t="s">
        <v>105</v>
      </c>
      <c r="BN105" s="1653" t="s">
        <v>106</v>
      </c>
      <c r="BO105" s="1653" t="s">
        <v>89</v>
      </c>
    </row>
    <row r="106" spans="2:67" ht="14.25" customHeight="1" x14ac:dyDescent="0.25">
      <c r="BK106" s="1669" t="str">
        <f>D94</f>
        <v>Brasilien</v>
      </c>
      <c r="BL106" s="1668" t="str">
        <f>'Resultat &amp; tabell'!D94</f>
        <v>Segrare match 57</v>
      </c>
      <c r="BM106" s="1696" t="e">
        <f>VLOOKUP(BK106,$BL$106:$BL$109,1,FALSE)</f>
        <v>#N/A</v>
      </c>
      <c r="BN106" s="1698" t="e">
        <f t="shared" ref="BN106:BN109" si="155">BM106</f>
        <v>#N/A</v>
      </c>
      <c r="BO106" s="1618">
        <f>IFERROR(IF(BM106=BN106,6,0),0)</f>
        <v>0</v>
      </c>
    </row>
    <row r="107" spans="2:67" ht="14.25" customHeight="1" x14ac:dyDescent="0.25">
      <c r="BK107" s="1669" t="str">
        <f>D95</f>
        <v>Spanien</v>
      </c>
      <c r="BL107" s="1668" t="str">
        <f>'Resultat &amp; tabell'!D95</f>
        <v>Segrare match 59</v>
      </c>
      <c r="BM107" s="1696" t="e">
        <f t="shared" ref="BM107:BM109" si="156">VLOOKUP(BK107,$BL$106:$BL$109,1,FALSE)</f>
        <v>#N/A</v>
      </c>
      <c r="BN107" s="1698" t="e">
        <f t="shared" si="155"/>
        <v>#N/A</v>
      </c>
      <c r="BO107" s="1618">
        <f>IFERROR(IF(BM107=BN107,6,0),0)</f>
        <v>0</v>
      </c>
    </row>
    <row r="108" spans="2:67" ht="14.25" customHeight="1" x14ac:dyDescent="0.25">
      <c r="BK108" s="1669" t="str">
        <f>F94</f>
        <v>Tyskland</v>
      </c>
      <c r="BL108" s="1668" t="str">
        <f>'Resultat &amp; tabell'!F94</f>
        <v>Segrare match 58</v>
      </c>
      <c r="BM108" s="1696" t="e">
        <f t="shared" si="156"/>
        <v>#N/A</v>
      </c>
      <c r="BN108" s="1698" t="e">
        <f t="shared" si="155"/>
        <v>#N/A</v>
      </c>
      <c r="BO108" s="1618">
        <f>IFERROR(IF(BM108=BN108,6,0),0)</f>
        <v>0</v>
      </c>
    </row>
    <row r="109" spans="2:67" ht="14.25" customHeight="1" x14ac:dyDescent="0.25">
      <c r="BK109" s="1669" t="str">
        <f>F95</f>
        <v>Argentina</v>
      </c>
      <c r="BL109" s="1668" t="str">
        <f>'Resultat &amp; tabell'!F95</f>
        <v>Segrare match 60</v>
      </c>
      <c r="BM109" s="1696" t="e">
        <f t="shared" si="156"/>
        <v>#N/A</v>
      </c>
      <c r="BN109" s="1698" t="e">
        <f t="shared" si="155"/>
        <v>#N/A</v>
      </c>
      <c r="BO109" s="1618">
        <f>IFERROR(IF(BM109=BN109,6,0),0)</f>
        <v>0</v>
      </c>
    </row>
    <row r="110" spans="2:67" ht="14.25" customHeight="1" x14ac:dyDescent="0.25">
      <c r="BN110" s="1586" t="s">
        <v>107</v>
      </c>
      <c r="BO110" s="1619">
        <f>SUM(BO106:BO109)</f>
        <v>0</v>
      </c>
    </row>
    <row r="111" spans="2:67" ht="14.25" customHeight="1" x14ac:dyDescent="0.25">
      <c r="BK111" s="1699" t="s">
        <v>50</v>
      </c>
      <c r="BL111" s="1700"/>
      <c r="BM111" s="1701"/>
      <c r="BN111" s="1702"/>
      <c r="BO111" s="1702"/>
    </row>
    <row r="112" spans="2:67" ht="14.25" customHeight="1" x14ac:dyDescent="0.25">
      <c r="BK112" s="1621" t="s">
        <v>104</v>
      </c>
      <c r="BL112" s="1653" t="s">
        <v>103</v>
      </c>
      <c r="BM112" s="1653" t="s">
        <v>105</v>
      </c>
      <c r="BN112" s="1653" t="s">
        <v>106</v>
      </c>
      <c r="BO112" s="1653" t="s">
        <v>89</v>
      </c>
    </row>
    <row r="113" spans="63:67" ht="14.25" customHeight="1" x14ac:dyDescent="0.25">
      <c r="BK113" s="1669" t="str">
        <f>D99</f>
        <v>Tyskland</v>
      </c>
      <c r="BL113" s="1668" t="str">
        <f>'Resultat &amp; tabell'!D99</f>
        <v xml:space="preserve"> Förlorare match 61</v>
      </c>
      <c r="BM113" s="1696" t="e">
        <f>VLOOKUP(BK113,$BL$113:$BL$114,1,FALSE)</f>
        <v>#N/A</v>
      </c>
      <c r="BN113" s="1698" t="e">
        <f t="shared" ref="BN113:BN114" si="157">BM113</f>
        <v>#N/A</v>
      </c>
      <c r="BO113" s="1618">
        <f>IFERROR(IF(BM113=BN113,8,0),0)</f>
        <v>0</v>
      </c>
    </row>
    <row r="114" spans="63:67" ht="14.25" customHeight="1" x14ac:dyDescent="0.25">
      <c r="BK114" s="1669" t="str">
        <f>F99</f>
        <v>Spanien</v>
      </c>
      <c r="BL114" s="1668" t="str">
        <f>'Resultat &amp; tabell'!F99</f>
        <v xml:space="preserve"> Förlorare match 62</v>
      </c>
      <c r="BM114" s="1696" t="e">
        <f>VLOOKUP(BK114,$BL$113:$BL$114,1,FALSE)</f>
        <v>#N/A</v>
      </c>
      <c r="BN114" s="1698" t="e">
        <f t="shared" si="157"/>
        <v>#N/A</v>
      </c>
      <c r="BO114" s="1618">
        <f>IFERROR(IF(BM114=BN114,8,0),0)</f>
        <v>0</v>
      </c>
    </row>
    <row r="115" spans="63:67" ht="14.25" customHeight="1" x14ac:dyDescent="0.25">
      <c r="BN115" s="1586" t="s">
        <v>107</v>
      </c>
      <c r="BO115" s="1619">
        <f>SUM(BO113:BO114)</f>
        <v>0</v>
      </c>
    </row>
    <row r="116" spans="63:67" ht="14.25" customHeight="1" x14ac:dyDescent="0.25">
      <c r="BK116" s="1699" t="s">
        <v>54</v>
      </c>
      <c r="BL116" s="1700"/>
      <c r="BM116" s="1701"/>
      <c r="BN116" s="1702"/>
      <c r="BO116" s="1702"/>
    </row>
    <row r="117" spans="63:67" ht="14.25" customHeight="1" x14ac:dyDescent="0.25">
      <c r="BK117" s="1621" t="s">
        <v>104</v>
      </c>
      <c r="BL117" s="1653" t="s">
        <v>103</v>
      </c>
      <c r="BM117" s="1653" t="s">
        <v>105</v>
      </c>
      <c r="BN117" s="1653" t="s">
        <v>106</v>
      </c>
      <c r="BO117" s="1653" t="s">
        <v>89</v>
      </c>
    </row>
    <row r="118" spans="63:67" ht="14.25" customHeight="1" x14ac:dyDescent="0.25">
      <c r="BK118" s="1669" t="str">
        <f>D103</f>
        <v>Brasilien</v>
      </c>
      <c r="BL118" s="1668" t="str">
        <f>'Resultat &amp; tabell'!D103</f>
        <v>Segrare match 61</v>
      </c>
      <c r="BM118" s="1696" t="e">
        <f>VLOOKUP(BK118,$BL$118:$BL$119,1,FALSE)</f>
        <v>#N/A</v>
      </c>
      <c r="BN118" s="1698" t="e">
        <f t="shared" ref="BN118:BN119" si="158">BM118</f>
        <v>#N/A</v>
      </c>
      <c r="BO118" s="1618">
        <f>IFERROR(IF(BM118=BN118,8,0),0)</f>
        <v>0</v>
      </c>
    </row>
    <row r="119" spans="63:67" ht="14.25" customHeight="1" x14ac:dyDescent="0.25">
      <c r="BK119" s="1669" t="str">
        <f>F103</f>
        <v>Argentina</v>
      </c>
      <c r="BL119" s="1668" t="str">
        <f>'Resultat &amp; tabell'!F103</f>
        <v>Segrare match 62</v>
      </c>
      <c r="BM119" s="1696" t="e">
        <f>VLOOKUP(BK119,$BL$118:$BL$119,1,FALSE)</f>
        <v>#N/A</v>
      </c>
      <c r="BN119" s="1698" t="e">
        <f t="shared" si="158"/>
        <v>#N/A</v>
      </c>
      <c r="BO119" s="1618">
        <f>IFERROR(IF(BM119=BN119,8,0),0)</f>
        <v>0</v>
      </c>
    </row>
    <row r="120" spans="63:67" ht="14.25" customHeight="1" x14ac:dyDescent="0.25">
      <c r="BN120" s="1586" t="s">
        <v>107</v>
      </c>
      <c r="BO120" s="161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84" customWidth="1"/>
    <col min="2" max="2" width="5.85546875" style="1376" customWidth="1"/>
    <col min="3" max="3" width="6.28515625" style="1394" bestFit="1" customWidth="1"/>
    <col min="4" max="4" width="17.7109375" style="1394" customWidth="1"/>
    <col min="5" max="5" width="1.5703125" style="1395" bestFit="1" customWidth="1"/>
    <col min="6" max="6" width="17.7109375" style="1394" customWidth="1"/>
    <col min="7" max="7" width="4.85546875" style="1395" customWidth="1"/>
    <col min="8" max="8" width="1.5703125" style="1395" bestFit="1" customWidth="1"/>
    <col min="9" max="9" width="4.85546875" style="1395" customWidth="1"/>
    <col min="10" max="10" width="6.42578125" style="1395" bestFit="1" customWidth="1"/>
    <col min="11" max="11" width="6.42578125" style="1497" customWidth="1"/>
    <col min="12" max="12" width="5.85546875" style="1498" customWidth="1"/>
    <col min="13" max="13" width="20.5703125" style="1501" bestFit="1" customWidth="1"/>
    <col min="14" max="14" width="5.7109375" style="1535" customWidth="1"/>
    <col min="15" max="15" width="6.7109375" style="1536" bestFit="1" customWidth="1"/>
    <col min="16" max="17" width="5.7109375" style="1501" customWidth="1"/>
    <col min="18" max="18" width="5.85546875" style="1501" customWidth="1"/>
    <col min="19" max="19" width="15" style="1520" bestFit="1" customWidth="1"/>
    <col min="20" max="21" width="6.7109375" style="1395" customWidth="1"/>
    <col min="22" max="22" width="19.42578125" style="1395" customWidth="1"/>
    <col min="23" max="23" width="13.42578125" style="1404" customWidth="1"/>
    <col min="24" max="24" width="6.42578125" style="1384" customWidth="1"/>
    <col min="25" max="25" width="5.7109375" style="1384" customWidth="1"/>
    <col min="26" max="26" width="16.28515625" style="1391" hidden="1" customWidth="1"/>
    <col min="27" max="27" width="7.140625" style="1392" hidden="1" customWidth="1"/>
    <col min="28" max="29" width="5.7109375" style="1392" hidden="1" customWidth="1"/>
    <col min="30" max="30" width="16.28515625" style="1391" hidden="1" customWidth="1"/>
    <col min="31" max="31" width="7.140625" style="1387" hidden="1" customWidth="1"/>
    <col min="32" max="32" width="5.42578125" style="1388" hidden="1" customWidth="1"/>
    <col min="33" max="33" width="4.7109375" style="1388" hidden="1" customWidth="1"/>
    <col min="34" max="38" width="9.140625" style="1387" hidden="1" customWidth="1"/>
    <col min="39" max="39" width="9.85546875" style="1387" hidden="1" customWidth="1"/>
    <col min="40" max="40" width="13.85546875" style="1387" hidden="1" customWidth="1"/>
    <col min="41" max="41" width="5.7109375" style="1387" hidden="1" customWidth="1"/>
    <col min="42" max="42" width="3.85546875" style="1387" hidden="1" customWidth="1"/>
    <col min="43" max="43" width="3.28515625" style="1387" hidden="1" customWidth="1"/>
    <col min="44" max="44" width="3.7109375" style="1387" hidden="1" customWidth="1"/>
    <col min="45" max="45" width="9.140625" style="1387" hidden="1" customWidth="1"/>
    <col min="46" max="46" width="4.85546875" style="1387" hidden="1" customWidth="1"/>
    <col min="47" max="47" width="13.85546875" style="1387" hidden="1" customWidth="1"/>
    <col min="48" max="48" width="5.7109375" style="1387" hidden="1" customWidth="1"/>
    <col min="49" max="51" width="4.7109375" style="1387" hidden="1" customWidth="1"/>
    <col min="52" max="52" width="5.85546875" style="1457" hidden="1" customWidth="1"/>
    <col min="53" max="53" width="6.28515625" style="1406" hidden="1" customWidth="1"/>
    <col min="54" max="54" width="16.28515625" style="1406" hidden="1" customWidth="1"/>
    <col min="55" max="55" width="1.5703125" style="1465" hidden="1" customWidth="1"/>
    <col min="56" max="56" width="16.28515625" style="1406" hidden="1" customWidth="1"/>
    <col min="57" max="57" width="4.85546875" style="1465" hidden="1" customWidth="1"/>
    <col min="58" max="58" width="1.5703125" style="1465" hidden="1" customWidth="1"/>
    <col min="59" max="59" width="4.85546875" style="1465" hidden="1" customWidth="1"/>
    <col min="60" max="60" width="6.42578125" style="1465" hidden="1" customWidth="1"/>
    <col min="61" max="61" width="6.42578125" style="1411" hidden="1" customWidth="1"/>
    <col min="62" max="62" width="5.85546875" style="1407" hidden="1" customWidth="1"/>
    <col min="63" max="63" width="28.85546875" style="1458" hidden="1" customWidth="1"/>
    <col min="64" max="64" width="34" style="1457" hidden="1" customWidth="1"/>
    <col min="65" max="65" width="18.7109375" style="1485" hidden="1" customWidth="1"/>
    <col min="66" max="66" width="16.28515625" style="1407" hidden="1" customWidth="1"/>
    <col min="67" max="67" width="5.7109375" style="1407" hidden="1" customWidth="1"/>
    <col min="68" max="68" width="13.85546875" style="1384" customWidth="1"/>
    <col min="69" max="70" width="5.7109375" style="1384" bestFit="1" customWidth="1"/>
    <col min="71" max="16384" width="9.140625" style="1384"/>
  </cols>
  <sheetData>
    <row r="2" spans="2:67" ht="14.25" customHeight="1" x14ac:dyDescent="0.25">
      <c r="B2" s="1380" t="s">
        <v>0</v>
      </c>
      <c r="C2" s="1381"/>
      <c r="D2" s="1381"/>
      <c r="E2" s="1382"/>
      <c r="F2" s="1381"/>
      <c r="G2" s="1382"/>
      <c r="H2" s="1382"/>
      <c r="I2" s="1382"/>
      <c r="J2" s="1382"/>
      <c r="M2" s="1499"/>
      <c r="N2" s="1500"/>
      <c r="O2" s="1500"/>
      <c r="P2" s="1500"/>
      <c r="Q2" s="1500"/>
      <c r="S2" s="1502" t="s">
        <v>82</v>
      </c>
      <c r="T2" s="1375"/>
      <c r="U2" s="1375"/>
      <c r="V2" s="1375"/>
      <c r="W2" s="1376"/>
      <c r="X2" s="1376"/>
      <c r="Z2" s="1385"/>
      <c r="AA2" s="1386"/>
      <c r="AB2" s="1386"/>
      <c r="AC2" s="1386"/>
      <c r="AD2" s="1385"/>
      <c r="AZ2" s="1442" t="s">
        <v>0</v>
      </c>
      <c r="BA2" s="1443"/>
      <c r="BB2" s="1443"/>
      <c r="BC2" s="1444"/>
      <c r="BD2" s="1443"/>
      <c r="BE2" s="1444"/>
      <c r="BF2" s="1444"/>
      <c r="BG2" s="1444"/>
      <c r="BH2" s="1444"/>
      <c r="BK2" s="1375" t="s">
        <v>82</v>
      </c>
      <c r="BL2" s="1376"/>
      <c r="BM2" s="1376"/>
      <c r="BN2" s="1458"/>
      <c r="BO2" s="1458"/>
    </row>
    <row r="3" spans="2:67" ht="14.25" customHeight="1" x14ac:dyDescent="0.25">
      <c r="B3" s="1413" t="s">
        <v>2</v>
      </c>
      <c r="C3" s="1414" t="s">
        <v>3</v>
      </c>
      <c r="D3" s="246" t="s">
        <v>2</v>
      </c>
      <c r="E3" s="247"/>
      <c r="F3" s="248"/>
      <c r="G3" s="263" t="s">
        <v>4</v>
      </c>
      <c r="H3" s="263"/>
      <c r="I3" s="263"/>
      <c r="J3" s="1412" t="s">
        <v>81</v>
      </c>
      <c r="K3" s="1503" t="s">
        <v>89</v>
      </c>
      <c r="M3" s="1504" t="s">
        <v>0</v>
      </c>
      <c r="N3" s="1505" t="s">
        <v>89</v>
      </c>
      <c r="O3" s="1505" t="s">
        <v>90</v>
      </c>
      <c r="P3" s="1505" t="s">
        <v>91</v>
      </c>
      <c r="Q3" s="1506" t="s">
        <v>101</v>
      </c>
      <c r="S3" s="1507" t="s">
        <v>83</v>
      </c>
      <c r="T3" s="247" t="s">
        <v>129</v>
      </c>
      <c r="U3" s="247"/>
      <c r="V3" s="247"/>
      <c r="W3" s="247"/>
      <c r="X3" s="1438" t="s">
        <v>89</v>
      </c>
      <c r="Z3" s="1389" t="s">
        <v>87</v>
      </c>
      <c r="AA3" s="1389" t="s">
        <v>89</v>
      </c>
      <c r="AB3" s="1389" t="s">
        <v>90</v>
      </c>
      <c r="AC3" s="1389" t="s">
        <v>91</v>
      </c>
      <c r="AD3" s="1389" t="s">
        <v>88</v>
      </c>
      <c r="AE3" s="1389" t="s">
        <v>89</v>
      </c>
      <c r="AF3" s="1389" t="s">
        <v>90</v>
      </c>
      <c r="AG3" s="1389" t="s">
        <v>91</v>
      </c>
      <c r="AI3" s="1390" t="s">
        <v>99</v>
      </c>
      <c r="AJ3" s="1390" t="s">
        <v>98</v>
      </c>
      <c r="AK3" s="1390" t="s">
        <v>97</v>
      </c>
      <c r="AL3" s="1389" t="s">
        <v>96</v>
      </c>
      <c r="AM3" s="1389" t="s">
        <v>95</v>
      </c>
      <c r="AN3" s="1389" t="s">
        <v>92</v>
      </c>
      <c r="AO3" s="1389" t="s">
        <v>89</v>
      </c>
      <c r="AP3" s="1389" t="s">
        <v>90</v>
      </c>
      <c r="AQ3" s="1389" t="s">
        <v>91</v>
      </c>
      <c r="AR3" s="1390" t="s">
        <v>93</v>
      </c>
      <c r="AT3" s="1389" t="s">
        <v>94</v>
      </c>
      <c r="AU3" s="1389" t="s">
        <v>92</v>
      </c>
      <c r="AV3" s="1389" t="s">
        <v>89</v>
      </c>
      <c r="AW3" s="1389" t="s">
        <v>90</v>
      </c>
      <c r="AX3" s="1389" t="s">
        <v>91</v>
      </c>
      <c r="AY3" s="1390" t="s">
        <v>93</v>
      </c>
      <c r="AZ3" s="1446" t="s">
        <v>2</v>
      </c>
      <c r="BA3" s="1447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448" t="s">
        <v>81</v>
      </c>
      <c r="BI3" s="1415" t="s">
        <v>89</v>
      </c>
      <c r="BK3" s="1413" t="s">
        <v>83</v>
      </c>
      <c r="BL3" s="1412" t="s">
        <v>86</v>
      </c>
      <c r="BM3" s="1438" t="s">
        <v>89</v>
      </c>
      <c r="BN3" s="1441"/>
      <c r="BO3" s="1441"/>
    </row>
    <row r="4" spans="2:67" ht="14.25" customHeight="1" x14ac:dyDescent="0.25">
      <c r="B4" s="1378">
        <v>1</v>
      </c>
      <c r="C4" s="1416">
        <v>41802</v>
      </c>
      <c r="D4" s="1417" t="s">
        <v>166</v>
      </c>
      <c r="E4" s="1418" t="s">
        <v>6</v>
      </c>
      <c r="F4" s="1419" t="s">
        <v>170</v>
      </c>
      <c r="G4" s="1563">
        <v>2</v>
      </c>
      <c r="H4" s="1432" t="s">
        <v>6</v>
      </c>
      <c r="I4" s="1558">
        <v>1</v>
      </c>
      <c r="J4" s="1559">
        <v>1</v>
      </c>
      <c r="K4" s="1508">
        <f>IF('Resultat &amp; tabell'!J4="",0,BI4)</f>
        <v>3</v>
      </c>
      <c r="L4" s="1509">
        <v>1</v>
      </c>
      <c r="M4" s="1510" t="str">
        <f>VLOOKUP(L4,$AT$4:$AY$7,2,FALSE)</f>
        <v>Brasilien</v>
      </c>
      <c r="N4" s="1557">
        <f>VLOOKUP(M4,$AU$4:$AY$7,2,FALSE)</f>
        <v>7</v>
      </c>
      <c r="O4" s="1511">
        <f>VLOOKUP(M4,$AU$4:$AY$7,3,FALSE)</f>
        <v>6</v>
      </c>
      <c r="P4" s="1511">
        <f>VLOOKUP(M4,$AU$4:$AY$7,4,FALSE)</f>
        <v>4</v>
      </c>
      <c r="Q4" s="1512">
        <f>VLOOKUP(M4,$AU$4:$AY$7,5,FALSE)</f>
        <v>2</v>
      </c>
      <c r="S4" s="1513" t="s">
        <v>84</v>
      </c>
      <c r="T4" s="255" t="s">
        <v>266</v>
      </c>
      <c r="U4" s="256"/>
      <c r="V4" s="256"/>
      <c r="W4" s="257"/>
      <c r="X4" s="1550">
        <f>IF(T4='Resultat &amp; tabell'!S4,20,0)</f>
        <v>0</v>
      </c>
      <c r="Z4" s="1391" t="s">
        <v>5</v>
      </c>
      <c r="AA4" s="1392">
        <f>IF(G4="",0,IF($G4&lt;$I4,0,IF($G4=$I4,1,3)))</f>
        <v>3</v>
      </c>
      <c r="AB4" s="1392">
        <f t="shared" ref="AB4:AB9" si="0">G4</f>
        <v>2</v>
      </c>
      <c r="AC4" s="1392">
        <f t="shared" ref="AC4:AC9" si="1">I4</f>
        <v>1</v>
      </c>
      <c r="AD4" s="1391" t="s">
        <v>7</v>
      </c>
      <c r="AE4" s="1392">
        <f>IF(I4="",0,IF(I4&lt;G4,0,IF(G4=I4,1,3)))</f>
        <v>0</v>
      </c>
      <c r="AF4" s="1388">
        <f t="shared" ref="AF4:AF9" si="2">I4</f>
        <v>1</v>
      </c>
      <c r="AG4" s="1388">
        <f t="shared" ref="AG4:AG9" si="3">G4</f>
        <v>2</v>
      </c>
      <c r="AI4" s="1387">
        <f>RANK($AJ4,$AJ$4:$AJ$7,1)+COUNTIF($AJ$4:$AJ4,$AJ4)-1</f>
        <v>1</v>
      </c>
      <c r="AJ4" s="1387">
        <f>AK4+AL4+AM4</f>
        <v>1</v>
      </c>
      <c r="AK4" s="1387">
        <f>SUMPRODUCT(($AO$4:$AO$7=AO4)*($AR$4:$AR$7=AR4)*($AP$4:$AP$7&gt;AP4))</f>
        <v>0</v>
      </c>
      <c r="AL4" s="1387">
        <f>SUMPRODUCT(($AO$4:$AO$7=AO4)*($AR$4:$AR$7&gt;AR4))</f>
        <v>0</v>
      </c>
      <c r="AM4" s="1387">
        <f>RANK(AO4,$AO$4:$AO$7)</f>
        <v>1</v>
      </c>
      <c r="AN4" s="1391" t="s">
        <v>5</v>
      </c>
      <c r="AO4" s="1387">
        <f>SUMIF($Z$4:$Z$9,$AN4,$AA$4:$AA$9)+SUMIF($AD$4:$AD$9,$AN4,$AE$4:$AE$9)</f>
        <v>7</v>
      </c>
      <c r="AP4" s="1387">
        <f>SUMIF($Z$4:$Z$9,AN4,$AB$4:$AB$9)+SUMIF($AD$4:$AD$9,AN4,$AF$4:$AF$9)</f>
        <v>6</v>
      </c>
      <c r="AQ4" s="1387">
        <f>SUMIF($AD$4:$AD$9,AN4,$AG$4:$AG$9)+SUMIF($Z$4:$Z$9,AN4,$AC$4:$AC$9)</f>
        <v>4</v>
      </c>
      <c r="AR4" s="1387">
        <f>AP4-AQ4</f>
        <v>2</v>
      </c>
      <c r="AT4" s="1387">
        <v>1</v>
      </c>
      <c r="AU4" s="1387" t="str">
        <f>VLOOKUP($AT4,$AI$4:$AR$7,6,FALSE)</f>
        <v>Brasilien</v>
      </c>
      <c r="AV4" s="1387">
        <f>VLOOKUP($AU4,$AN$4:$AR$7,2,FALSE)</f>
        <v>7</v>
      </c>
      <c r="AW4" s="1387">
        <f t="shared" ref="AW4:AW7" si="4">VLOOKUP($AU4,$AN$4:$AR$7,3,FALSE)</f>
        <v>6</v>
      </c>
      <c r="AX4" s="1387">
        <f>VLOOKUP($AU4,$AN$4:$AR$7,4,FALSE)</f>
        <v>4</v>
      </c>
      <c r="AY4" s="1387">
        <f>VLOOKUP($AU4,$AN$4:$AR$7,5,FALSE)</f>
        <v>2</v>
      </c>
      <c r="AZ4" s="1449">
        <v>1</v>
      </c>
      <c r="BA4" s="1450">
        <v>41803</v>
      </c>
      <c r="BB4" s="1451" t="s">
        <v>5</v>
      </c>
      <c r="BC4" s="1452" t="s">
        <v>6</v>
      </c>
      <c r="BD4" s="1453" t="s">
        <v>7</v>
      </c>
      <c r="BE4" s="1455">
        <f>IF(G4='Resultat &amp; tabell'!$G4,2,0)</f>
        <v>0</v>
      </c>
      <c r="BF4" s="1454" t="s">
        <v>6</v>
      </c>
      <c r="BG4" s="1455">
        <f>IF(I4='Resultat &amp; tabell'!$I4,2,0)</f>
        <v>2</v>
      </c>
      <c r="BH4" s="1455">
        <f>IF(J4='Resultat &amp; tabell'!$J4,1,0)</f>
        <v>1</v>
      </c>
      <c r="BI4" s="1439">
        <f>SUM(BE4+BG4+BH4)</f>
        <v>3</v>
      </c>
      <c r="BJ4" s="1409"/>
      <c r="BK4" s="1513" t="s">
        <v>199</v>
      </c>
      <c r="BL4" s="1420"/>
      <c r="BM4" s="1492" t="e">
        <f>IF(#REF!='Resultat &amp; tabell'!$M4,20,0)</f>
        <v>#REF!</v>
      </c>
      <c r="BN4" s="1479"/>
      <c r="BO4" s="1479"/>
    </row>
    <row r="5" spans="2:67" ht="14.25" customHeight="1" x14ac:dyDescent="0.25">
      <c r="B5" s="1378">
        <v>2</v>
      </c>
      <c r="C5" s="1421">
        <v>41803.541666666664</v>
      </c>
      <c r="D5" s="1417" t="s">
        <v>168</v>
      </c>
      <c r="E5" s="1418" t="s">
        <v>6</v>
      </c>
      <c r="F5" s="1419" t="s">
        <v>169</v>
      </c>
      <c r="G5" s="1563">
        <v>2</v>
      </c>
      <c r="H5" s="1432" t="s">
        <v>6</v>
      </c>
      <c r="I5" s="1558">
        <v>0</v>
      </c>
      <c r="J5" s="1559">
        <v>1</v>
      </c>
      <c r="K5" s="1508">
        <f>IF('Resultat &amp; tabell'!J5="",0,BI5)</f>
        <v>3</v>
      </c>
      <c r="L5" s="1498">
        <v>2</v>
      </c>
      <c r="M5" s="1514" t="str">
        <f>VLOOKUP(L5,$AT$4:$AY$7,2,FALSE)</f>
        <v>Kroatien</v>
      </c>
      <c r="N5" s="1515">
        <f>VLOOKUP(M5,$AU$4:$AY$7,2,FALSE)</f>
        <v>4</v>
      </c>
      <c r="O5" s="1515">
        <f>VLOOKUP(M5,$AU$4:$AY$7,3,FALSE)</f>
        <v>5</v>
      </c>
      <c r="P5" s="1515">
        <f>VLOOKUP(M5,$AU$4:$AY$7,4,FALSE)</f>
        <v>4</v>
      </c>
      <c r="Q5" s="1516">
        <f>VLOOKUP(M5,$AU$4:$AY$7,5,FALSE)</f>
        <v>1</v>
      </c>
      <c r="S5" s="1513" t="s">
        <v>123</v>
      </c>
      <c r="T5" s="252" t="s">
        <v>259</v>
      </c>
      <c r="U5" s="253"/>
      <c r="V5" s="253"/>
      <c r="W5" s="254"/>
      <c r="X5" s="1550">
        <f>IF(T5='Resultat &amp; tabell'!S5,20,0)</f>
        <v>0</v>
      </c>
      <c r="Z5" s="1391" t="s">
        <v>10</v>
      </c>
      <c r="AA5" s="1392">
        <f t="shared" ref="AA5:AA9" si="5">IF(G5="",0,IF($G5&lt;$I5,0,IF($G5=$I5,1,3)))</f>
        <v>3</v>
      </c>
      <c r="AB5" s="1392">
        <f t="shared" si="0"/>
        <v>2</v>
      </c>
      <c r="AC5" s="1392">
        <f t="shared" si="1"/>
        <v>0</v>
      </c>
      <c r="AD5" s="1391" t="s">
        <v>11</v>
      </c>
      <c r="AE5" s="1392">
        <f t="shared" ref="AE5:AE9" si="6">IF(I5="",0,IF(I5&lt;G5,0,IF(G5=I5,1,3)))</f>
        <v>0</v>
      </c>
      <c r="AF5" s="1388">
        <f t="shared" si="2"/>
        <v>0</v>
      </c>
      <c r="AG5" s="1388">
        <f t="shared" si="3"/>
        <v>2</v>
      </c>
      <c r="AI5" s="1387">
        <f>RANK($AJ5,$AJ$4:$AJ$7,1)+COUNTIF($AJ$4:$AJ5,$AJ5)-1</f>
        <v>3</v>
      </c>
      <c r="AJ5" s="1387">
        <f t="shared" ref="AJ5:AJ7" si="7">AK5+AL5+AM5</f>
        <v>3</v>
      </c>
      <c r="AK5" s="1387">
        <f t="shared" ref="AK5:AK7" si="8">SUMPRODUCT(($AO$4:$AO$7=AO5)*($AR$4:$AR$7=AR5)*($AP$4:$AP$7&gt;AP5))</f>
        <v>0</v>
      </c>
      <c r="AL5" s="1387">
        <f t="shared" ref="AL5:AL7" si="9">SUMPRODUCT(($AO$4:$AO$7=AO5)*($AR$4:$AR$7&gt;AR5))</f>
        <v>0</v>
      </c>
      <c r="AM5" s="1387">
        <f t="shared" ref="AM5:AM7" si="10">RANK(AO5,$AO$4:$AO$7)</f>
        <v>3</v>
      </c>
      <c r="AN5" s="1391" t="s">
        <v>10</v>
      </c>
      <c r="AO5" s="1387">
        <f t="shared" ref="AO5:AO7" si="11">SUMIF($Z$4:$Z$9,$AN5,$AA$4:$AA$9)+SUMIF($AD$4:$AD$9,$AN5,$AE$4:$AE$9)</f>
        <v>3</v>
      </c>
      <c r="AP5" s="1387">
        <f>SUMIF($Z$4:$Z$9,AN5,$AB$4:$AB$9)+SUMIF($AD$4:$AD$9,AN5,$AF$4:$AF$9)</f>
        <v>3</v>
      </c>
      <c r="AQ5" s="1387">
        <f t="shared" ref="AQ5:AQ7" si="12">SUMIF($AD$4:$AD$9,AN5,$AG$4:$AG$9)+SUMIF($Z$4:$Z$9,AN5,$AC$4:$AC$9)</f>
        <v>4</v>
      </c>
      <c r="AR5" s="1387">
        <f t="shared" ref="AR5:AR7" si="13">AP5-AQ5</f>
        <v>-1</v>
      </c>
      <c r="AT5" s="1387">
        <v>2</v>
      </c>
      <c r="AU5" s="1387" t="str">
        <f t="shared" ref="AU5:AU7" si="14">VLOOKUP($AT5,$AI$4:$AR$7,6,FALSE)</f>
        <v>Kroatien</v>
      </c>
      <c r="AV5" s="1387">
        <f t="shared" ref="AV5:AV7" si="15">VLOOKUP($AU5,$AN$4:$AR$7,2,FALSE)</f>
        <v>4</v>
      </c>
      <c r="AW5" s="1387">
        <f t="shared" si="4"/>
        <v>5</v>
      </c>
      <c r="AX5" s="1387">
        <f t="shared" ref="AX5:AX7" si="16">VLOOKUP($AU5,$AN$4:$AR$7,4,FALSE)</f>
        <v>4</v>
      </c>
      <c r="AY5" s="1387">
        <f t="shared" ref="AY5:AY7" si="17">VLOOKUP($AU5,$AN$4:$AR$7,5,FALSE)</f>
        <v>1</v>
      </c>
      <c r="AZ5" s="1449">
        <v>2</v>
      </c>
      <c r="BA5" s="1456">
        <v>41803.541666666664</v>
      </c>
      <c r="BB5" s="1451" t="s">
        <v>10</v>
      </c>
      <c r="BC5" s="1452" t="s">
        <v>6</v>
      </c>
      <c r="BD5" s="1453" t="s">
        <v>11</v>
      </c>
      <c r="BE5" s="1455">
        <f>IF(G5='Resultat &amp; tabell'!$G5,2,0)</f>
        <v>0</v>
      </c>
      <c r="BF5" s="1454" t="s">
        <v>6</v>
      </c>
      <c r="BG5" s="1455">
        <f>IF(I5='Resultat &amp; tabell'!$I5,2,0)</f>
        <v>2</v>
      </c>
      <c r="BH5" s="1455">
        <f>IF(J5='Resultat &amp; tabell'!$J5,1,0)</f>
        <v>1</v>
      </c>
      <c r="BI5" s="1439">
        <f t="shared" ref="BI5:BI9" si="18">SUM(BE5+BG5+BH5)</f>
        <v>3</v>
      </c>
      <c r="BK5" s="1513" t="s">
        <v>84</v>
      </c>
      <c r="BL5" s="1437"/>
      <c r="BM5" s="1492">
        <f>IF(T4='Resultat &amp; tabell'!$M5,20,0)</f>
        <v>0</v>
      </c>
      <c r="BN5" s="1479"/>
      <c r="BO5" s="1479"/>
    </row>
    <row r="6" spans="2:67" ht="14.25" customHeight="1" x14ac:dyDescent="0.25">
      <c r="B6" s="1378">
        <v>17</v>
      </c>
      <c r="C6" s="1421">
        <v>41807.666666666664</v>
      </c>
      <c r="D6" s="1423" t="s">
        <v>166</v>
      </c>
      <c r="E6" s="1418" t="s">
        <v>6</v>
      </c>
      <c r="F6" s="1419" t="s">
        <v>168</v>
      </c>
      <c r="G6" s="1563">
        <v>2</v>
      </c>
      <c r="H6" s="1432" t="s">
        <v>6</v>
      </c>
      <c r="I6" s="1558">
        <v>1</v>
      </c>
      <c r="J6" s="1559">
        <v>1</v>
      </c>
      <c r="K6" s="1508">
        <f>IF('Resultat &amp; tabell'!J6="",0,BI6)</f>
        <v>0</v>
      </c>
      <c r="L6" s="1498">
        <v>3</v>
      </c>
      <c r="M6" s="1517" t="str">
        <f>VLOOKUP(L6,$AT$4:$AY$7,2,FALSE)</f>
        <v>Mexiko</v>
      </c>
      <c r="N6" s="1511">
        <f>VLOOKUP(M6,$AU$4:$AY$7,2,FALSE)</f>
        <v>3</v>
      </c>
      <c r="O6" s="1511">
        <f>VLOOKUP(M6,$AU$4:$AY$7,3,FALSE)</f>
        <v>3</v>
      </c>
      <c r="P6" s="1511">
        <f>VLOOKUP(M6,$AU$4:$AY$7,4,FALSE)</f>
        <v>4</v>
      </c>
      <c r="Q6" s="1512">
        <f>VLOOKUP(M6,$AU$4:$AY$7,5,FALSE)</f>
        <v>-1</v>
      </c>
      <c r="Z6" s="1391" t="s">
        <v>5</v>
      </c>
      <c r="AA6" s="1392">
        <f t="shared" si="5"/>
        <v>3</v>
      </c>
      <c r="AB6" s="1392">
        <f t="shared" si="0"/>
        <v>2</v>
      </c>
      <c r="AC6" s="1392">
        <f t="shared" si="1"/>
        <v>1</v>
      </c>
      <c r="AD6" s="1391" t="s">
        <v>10</v>
      </c>
      <c r="AE6" s="1392">
        <f t="shared" si="6"/>
        <v>0</v>
      </c>
      <c r="AF6" s="1388">
        <f t="shared" si="2"/>
        <v>1</v>
      </c>
      <c r="AG6" s="1388">
        <f t="shared" si="3"/>
        <v>2</v>
      </c>
      <c r="AI6" s="1387">
        <f>RANK($AJ6,$AJ$4:$AJ$7,1)+COUNTIF($AJ$4:$AJ6,$AJ6)-1</f>
        <v>2</v>
      </c>
      <c r="AJ6" s="1387">
        <f t="shared" si="7"/>
        <v>2</v>
      </c>
      <c r="AK6" s="1387">
        <f t="shared" si="8"/>
        <v>0</v>
      </c>
      <c r="AL6" s="1387">
        <f t="shared" si="9"/>
        <v>0</v>
      </c>
      <c r="AM6" s="1387">
        <f t="shared" si="10"/>
        <v>2</v>
      </c>
      <c r="AN6" s="1391" t="s">
        <v>7</v>
      </c>
      <c r="AO6" s="1387">
        <f t="shared" si="11"/>
        <v>4</v>
      </c>
      <c r="AP6" s="1387">
        <f>SUMIF($Z$4:$Z$9,AN6,$AB$4:$AB$9)+SUMIF($AD$4:$AD$9,AN6,$AF$4:$AF$9)</f>
        <v>5</v>
      </c>
      <c r="AQ6" s="1387">
        <f t="shared" si="12"/>
        <v>4</v>
      </c>
      <c r="AR6" s="1387">
        <f t="shared" si="13"/>
        <v>1</v>
      </c>
      <c r="AT6" s="1387">
        <v>3</v>
      </c>
      <c r="AU6" s="1387" t="str">
        <f t="shared" si="14"/>
        <v>Mexiko</v>
      </c>
      <c r="AV6" s="1387">
        <f t="shared" si="15"/>
        <v>3</v>
      </c>
      <c r="AW6" s="1387">
        <f t="shared" si="4"/>
        <v>3</v>
      </c>
      <c r="AX6" s="1387">
        <f t="shared" si="16"/>
        <v>4</v>
      </c>
      <c r="AY6" s="1387">
        <f t="shared" si="17"/>
        <v>-1</v>
      </c>
      <c r="AZ6" s="1449">
        <v>17</v>
      </c>
      <c r="BA6" s="1456">
        <v>41807.666666666664</v>
      </c>
      <c r="BB6" s="1451" t="s">
        <v>5</v>
      </c>
      <c r="BC6" s="1452" t="s">
        <v>6</v>
      </c>
      <c r="BD6" s="1453" t="s">
        <v>10</v>
      </c>
      <c r="BE6" s="1455">
        <f>IF(G6='Resultat &amp; tabell'!$G6,2,0)</f>
        <v>0</v>
      </c>
      <c r="BF6" s="1454" t="s">
        <v>6</v>
      </c>
      <c r="BG6" s="1455">
        <f>IF(I6='Resultat &amp; tabell'!$I6,2,0)</f>
        <v>0</v>
      </c>
      <c r="BH6" s="1455">
        <f>IF(J6='Resultat &amp; tabell'!$J6,1,0)</f>
        <v>0</v>
      </c>
      <c r="BI6" s="1439">
        <f t="shared" si="18"/>
        <v>0</v>
      </c>
      <c r="BK6" s="1513" t="s">
        <v>123</v>
      </c>
      <c r="BL6" s="1437"/>
      <c r="BM6" s="1492">
        <f>IF(T5='Resultat &amp; tabell'!$M6,20,0)</f>
        <v>0</v>
      </c>
      <c r="BN6" s="1479"/>
      <c r="BO6" s="1479"/>
    </row>
    <row r="7" spans="2:67" ht="14.25" customHeight="1" x14ac:dyDescent="0.25">
      <c r="B7" s="1378">
        <v>18</v>
      </c>
      <c r="C7" s="1421">
        <v>41808.75</v>
      </c>
      <c r="D7" s="1417" t="s">
        <v>169</v>
      </c>
      <c r="E7" s="1418" t="s">
        <v>6</v>
      </c>
      <c r="F7" s="1419" t="s">
        <v>170</v>
      </c>
      <c r="G7" s="1563">
        <v>2</v>
      </c>
      <c r="H7" s="1432" t="s">
        <v>6</v>
      </c>
      <c r="I7" s="1558">
        <v>2</v>
      </c>
      <c r="J7" s="1559" t="s">
        <v>214</v>
      </c>
      <c r="K7" s="1508">
        <f>IF('Resultat &amp; tabell'!J7="",0,BI7)</f>
        <v>0</v>
      </c>
      <c r="L7" s="1498">
        <v>4</v>
      </c>
      <c r="M7" s="1518" t="str">
        <f>VLOOKUP(L7,$AT$4:$AY$7,2,FALSE)</f>
        <v>Kamerun</v>
      </c>
      <c r="N7" s="1515">
        <f>VLOOKUP(M7,$AU$4:$AY$7,2,FALSE)</f>
        <v>2</v>
      </c>
      <c r="O7" s="1515">
        <f>VLOOKUP(M7,$AU$4:$AY$7,3,FALSE)</f>
        <v>4</v>
      </c>
      <c r="P7" s="1515">
        <f>VLOOKUP(M7,$AU$4:$AY$7,4,FALSE)</f>
        <v>6</v>
      </c>
      <c r="Q7" s="1516">
        <f>VLOOKUP(M7,$AU$4:$AY$7,5,FALSE)</f>
        <v>-2</v>
      </c>
      <c r="S7" s="1519"/>
      <c r="T7" s="1493"/>
      <c r="U7" s="1493"/>
      <c r="V7" s="1493"/>
      <c r="W7" s="1384"/>
      <c r="Z7" s="1391" t="s">
        <v>11</v>
      </c>
      <c r="AA7" s="1392">
        <f t="shared" si="5"/>
        <v>1</v>
      </c>
      <c r="AB7" s="1392">
        <f t="shared" si="0"/>
        <v>2</v>
      </c>
      <c r="AC7" s="1392">
        <f t="shared" si="1"/>
        <v>2</v>
      </c>
      <c r="AD7" s="1391" t="s">
        <v>7</v>
      </c>
      <c r="AE7" s="1392">
        <f t="shared" si="6"/>
        <v>1</v>
      </c>
      <c r="AF7" s="1388">
        <f t="shared" si="2"/>
        <v>2</v>
      </c>
      <c r="AG7" s="1388">
        <f t="shared" si="3"/>
        <v>2</v>
      </c>
      <c r="AI7" s="1387">
        <f>RANK($AJ7,$AJ$4:$AJ$7,1)+COUNTIF($AJ$4:$AJ7,$AJ7)-1</f>
        <v>4</v>
      </c>
      <c r="AJ7" s="1387">
        <f t="shared" si="7"/>
        <v>4</v>
      </c>
      <c r="AK7" s="1387">
        <f t="shared" si="8"/>
        <v>0</v>
      </c>
      <c r="AL7" s="1387">
        <f t="shared" si="9"/>
        <v>0</v>
      </c>
      <c r="AM7" s="1387">
        <f t="shared" si="10"/>
        <v>4</v>
      </c>
      <c r="AN7" s="1391" t="s">
        <v>11</v>
      </c>
      <c r="AO7" s="1387">
        <f t="shared" si="11"/>
        <v>2</v>
      </c>
      <c r="AP7" s="1387">
        <f>SUMIF($Z$4:$Z$9,AN7,$AB$4:$AB$9)+SUMIF($AD$4:$AD$9,AN7,$AF$4:$AF$9)</f>
        <v>4</v>
      </c>
      <c r="AQ7" s="1387">
        <f t="shared" si="12"/>
        <v>6</v>
      </c>
      <c r="AR7" s="1387">
        <f t="shared" si="13"/>
        <v>-2</v>
      </c>
      <c r="AT7" s="1387">
        <v>4</v>
      </c>
      <c r="AU7" s="1387" t="str">
        <f t="shared" si="14"/>
        <v>Kamerun</v>
      </c>
      <c r="AV7" s="1387">
        <f t="shared" si="15"/>
        <v>2</v>
      </c>
      <c r="AW7" s="1387">
        <f t="shared" si="4"/>
        <v>4</v>
      </c>
      <c r="AX7" s="1387">
        <f t="shared" si="16"/>
        <v>6</v>
      </c>
      <c r="AY7" s="1387">
        <f t="shared" si="17"/>
        <v>-2</v>
      </c>
      <c r="AZ7" s="1449">
        <v>18</v>
      </c>
      <c r="BA7" s="1456">
        <v>41808.75</v>
      </c>
      <c r="BB7" s="1451" t="s">
        <v>11</v>
      </c>
      <c r="BC7" s="1452" t="s">
        <v>6</v>
      </c>
      <c r="BD7" s="1453" t="s">
        <v>7</v>
      </c>
      <c r="BE7" s="1455">
        <f>IF(G7='Resultat &amp; tabell'!$G7,2,0)</f>
        <v>0</v>
      </c>
      <c r="BF7" s="1454" t="s">
        <v>6</v>
      </c>
      <c r="BG7" s="1455">
        <f>IF(I7='Resultat &amp; tabell'!$I7,2,0)</f>
        <v>0</v>
      </c>
      <c r="BH7" s="1455">
        <f>IF(J7='Resultat &amp; tabell'!$J7,1,0)</f>
        <v>0</v>
      </c>
      <c r="BI7" s="1439">
        <f t="shared" si="18"/>
        <v>0</v>
      </c>
      <c r="BK7" s="1457"/>
      <c r="BL7" s="1479"/>
      <c r="BM7" s="1479"/>
      <c r="BN7" s="1479"/>
      <c r="BO7" s="1479"/>
    </row>
    <row r="8" spans="2:67" ht="14.25" customHeight="1" x14ac:dyDescent="0.25">
      <c r="B8" s="1378">
        <v>33</v>
      </c>
      <c r="C8" s="1421">
        <v>41813.708333333336</v>
      </c>
      <c r="D8" s="1417" t="s">
        <v>169</v>
      </c>
      <c r="E8" s="1418" t="s">
        <v>6</v>
      </c>
      <c r="F8" s="1419" t="s">
        <v>166</v>
      </c>
      <c r="G8" s="1563">
        <v>2</v>
      </c>
      <c r="H8" s="1432" t="s">
        <v>6</v>
      </c>
      <c r="I8" s="1558">
        <v>2</v>
      </c>
      <c r="J8" s="1559">
        <v>2</v>
      </c>
      <c r="K8" s="1508">
        <f>IF('Resultat &amp; tabell'!J8="",0,BI8)</f>
        <v>1</v>
      </c>
      <c r="N8" s="1520"/>
      <c r="O8" s="1520"/>
      <c r="P8" s="1520"/>
      <c r="Q8" s="1520"/>
      <c r="S8" s="1519"/>
      <c r="T8" s="1493"/>
      <c r="U8" s="1493"/>
      <c r="V8" s="1493"/>
      <c r="W8" s="1384"/>
      <c r="Z8" s="1391" t="s">
        <v>11</v>
      </c>
      <c r="AA8" s="1392">
        <f t="shared" si="5"/>
        <v>1</v>
      </c>
      <c r="AB8" s="1392">
        <f t="shared" si="0"/>
        <v>2</v>
      </c>
      <c r="AC8" s="1392">
        <f t="shared" si="1"/>
        <v>2</v>
      </c>
      <c r="AD8" s="1391" t="s">
        <v>5</v>
      </c>
      <c r="AE8" s="1392">
        <f t="shared" si="6"/>
        <v>1</v>
      </c>
      <c r="AF8" s="1388">
        <f t="shared" si="2"/>
        <v>2</v>
      </c>
      <c r="AG8" s="1388">
        <f t="shared" si="3"/>
        <v>2</v>
      </c>
      <c r="AZ8" s="1449">
        <v>33</v>
      </c>
      <c r="BA8" s="1456">
        <v>41813.708333333336</v>
      </c>
      <c r="BB8" s="1451" t="s">
        <v>11</v>
      </c>
      <c r="BC8" s="1452" t="s">
        <v>6</v>
      </c>
      <c r="BD8" s="1453" t="s">
        <v>5</v>
      </c>
      <c r="BE8" s="1455">
        <f>IF(G8='Resultat &amp; tabell'!$G8,2,0)</f>
        <v>0</v>
      </c>
      <c r="BF8" s="1454" t="s">
        <v>6</v>
      </c>
      <c r="BG8" s="1455">
        <f>IF(I8='Resultat &amp; tabell'!$I8,2,0)</f>
        <v>0</v>
      </c>
      <c r="BH8" s="1455">
        <f>IF(J8='Resultat &amp; tabell'!$J8,1,0)</f>
        <v>1</v>
      </c>
      <c r="BI8" s="1439">
        <f t="shared" si="18"/>
        <v>1</v>
      </c>
      <c r="BL8" s="1479"/>
      <c r="BM8" s="1479"/>
      <c r="BN8" s="1479"/>
      <c r="BO8" s="1479"/>
    </row>
    <row r="9" spans="2:67" ht="14.25" customHeight="1" x14ac:dyDescent="0.25">
      <c r="B9" s="1377">
        <v>34</v>
      </c>
      <c r="C9" s="1422">
        <v>41813.708333333336</v>
      </c>
      <c r="D9" s="1417" t="s">
        <v>170</v>
      </c>
      <c r="E9" s="1418" t="s">
        <v>6</v>
      </c>
      <c r="F9" s="1419" t="s">
        <v>168</v>
      </c>
      <c r="G9" s="1563">
        <v>2</v>
      </c>
      <c r="H9" s="1432" t="s">
        <v>6</v>
      </c>
      <c r="I9" s="1558">
        <v>0</v>
      </c>
      <c r="J9" s="1560">
        <v>1</v>
      </c>
      <c r="K9" s="1508">
        <f>IF('Resultat &amp; tabell'!J9="",0,BI9)</f>
        <v>0</v>
      </c>
      <c r="N9" s="1520"/>
      <c r="O9" s="1520"/>
      <c r="P9" s="1520"/>
      <c r="Q9" s="1520"/>
      <c r="S9" s="1519"/>
      <c r="T9" s="1493"/>
      <c r="U9" s="1493"/>
      <c r="V9" s="1493"/>
      <c r="W9" s="1384"/>
      <c r="Z9" s="1391" t="s">
        <v>7</v>
      </c>
      <c r="AA9" s="1392">
        <f t="shared" si="5"/>
        <v>3</v>
      </c>
      <c r="AB9" s="1392">
        <f t="shared" si="0"/>
        <v>2</v>
      </c>
      <c r="AC9" s="1392">
        <f t="shared" si="1"/>
        <v>0</v>
      </c>
      <c r="AD9" s="1391" t="s">
        <v>10</v>
      </c>
      <c r="AE9" s="1392">
        <f t="shared" si="6"/>
        <v>0</v>
      </c>
      <c r="AF9" s="1388">
        <f t="shared" si="2"/>
        <v>0</v>
      </c>
      <c r="AG9" s="1388">
        <f t="shared" si="3"/>
        <v>2</v>
      </c>
      <c r="AZ9" s="1459">
        <v>34</v>
      </c>
      <c r="BA9" s="1460">
        <v>41813.708333333336</v>
      </c>
      <c r="BB9" s="1461" t="s">
        <v>7</v>
      </c>
      <c r="BC9" s="1462" t="s">
        <v>6</v>
      </c>
      <c r="BD9" s="1463" t="s">
        <v>10</v>
      </c>
      <c r="BE9" s="1455">
        <f>IF(G9='Resultat &amp; tabell'!$G9,2,0)</f>
        <v>0</v>
      </c>
      <c r="BF9" s="1454" t="s">
        <v>6</v>
      </c>
      <c r="BG9" s="1455">
        <f>IF(I9='Resultat &amp; tabell'!$I9,2,0)</f>
        <v>0</v>
      </c>
      <c r="BH9" s="1455">
        <f>IF(J9='Resultat &amp; tabell'!$J9,1,0)</f>
        <v>0</v>
      </c>
      <c r="BI9" s="1439">
        <f t="shared" si="18"/>
        <v>0</v>
      </c>
      <c r="BL9" s="1479"/>
      <c r="BM9" s="1479"/>
      <c r="BN9" s="1479"/>
      <c r="BO9" s="1479"/>
    </row>
    <row r="10" spans="2:67" ht="14.25" customHeight="1" x14ac:dyDescent="0.3">
      <c r="C10" s="1393"/>
      <c r="F10" s="1552"/>
      <c r="K10" s="1521"/>
      <c r="N10" s="1520"/>
      <c r="O10" s="1520"/>
      <c r="P10" s="1520"/>
      <c r="Q10" s="1520"/>
      <c r="S10" s="1519"/>
      <c r="T10" s="1493"/>
      <c r="U10" s="1493"/>
      <c r="V10" s="1493"/>
      <c r="W10" s="1384"/>
      <c r="BA10" s="1464"/>
      <c r="BI10" s="1440"/>
      <c r="BL10" s="1479"/>
      <c r="BM10" s="1479"/>
      <c r="BN10" s="1479"/>
      <c r="BO10" s="1479"/>
    </row>
    <row r="11" spans="2:67" s="1398" customFormat="1" ht="14.25" customHeight="1" x14ac:dyDescent="0.3">
      <c r="B11" s="1375" t="s">
        <v>24</v>
      </c>
      <c r="C11" s="1396"/>
      <c r="D11" s="1381"/>
      <c r="E11" s="1382"/>
      <c r="F11" s="1553"/>
      <c r="G11" s="1382"/>
      <c r="H11" s="1382"/>
      <c r="I11" s="1397"/>
      <c r="J11" s="1382"/>
      <c r="K11" s="1552"/>
      <c r="L11" s="1522"/>
      <c r="M11" s="1523"/>
      <c r="N11" s="1524"/>
      <c r="O11" s="1524"/>
      <c r="P11" s="1524"/>
      <c r="Q11" s="1524"/>
      <c r="R11" s="1523"/>
      <c r="S11" s="1523" t="s">
        <v>109</v>
      </c>
      <c r="Z11" s="1385"/>
      <c r="AA11" s="1392"/>
      <c r="AB11" s="1392"/>
      <c r="AC11" s="1392"/>
      <c r="AD11" s="1385"/>
      <c r="AE11" s="1399"/>
      <c r="AF11" s="1400"/>
      <c r="AG11" s="1400"/>
      <c r="AH11" s="1399"/>
      <c r="AI11" s="1387"/>
      <c r="AJ11" s="1399"/>
      <c r="AK11" s="1399"/>
      <c r="AL11" s="1399"/>
      <c r="AM11" s="1399"/>
      <c r="AN11" s="1399"/>
      <c r="AO11" s="1399"/>
      <c r="AP11" s="1399"/>
      <c r="AQ11" s="1399"/>
      <c r="AR11" s="1399"/>
      <c r="AS11" s="1399"/>
      <c r="AT11" s="1399"/>
      <c r="AU11" s="1399"/>
      <c r="AV11" s="1399"/>
      <c r="AW11" s="1399"/>
      <c r="AX11" s="1399"/>
      <c r="AY11" s="1399"/>
      <c r="AZ11" s="1442" t="s">
        <v>24</v>
      </c>
      <c r="BA11" s="1466"/>
      <c r="BB11" s="1443"/>
      <c r="BC11" s="1444"/>
      <c r="BD11" s="1443"/>
      <c r="BE11" s="1444"/>
      <c r="BF11" s="1444"/>
      <c r="BG11" s="1467"/>
      <c r="BH11" s="1444"/>
      <c r="BI11" s="1441"/>
      <c r="BJ11" s="1408"/>
      <c r="BK11" s="1410"/>
      <c r="BL11" s="1441"/>
      <c r="BM11" s="1441"/>
      <c r="BN11" s="1441"/>
      <c r="BO11" s="1441"/>
    </row>
    <row r="12" spans="2:67" s="1398" customFormat="1" ht="14.25" customHeight="1" x14ac:dyDescent="0.25">
      <c r="B12" s="1435" t="s">
        <v>2</v>
      </c>
      <c r="C12" s="1429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430" t="s">
        <v>81</v>
      </c>
      <c r="K12" s="1525" t="s">
        <v>89</v>
      </c>
      <c r="L12" s="1522"/>
      <c r="M12" s="1504" t="s">
        <v>24</v>
      </c>
      <c r="N12" s="1505" t="s">
        <v>89</v>
      </c>
      <c r="O12" s="1505" t="s">
        <v>90</v>
      </c>
      <c r="P12" s="1505" t="s">
        <v>91</v>
      </c>
      <c r="Q12" s="1506" t="s">
        <v>101</v>
      </c>
      <c r="R12" s="1523"/>
      <c r="S12" s="1526" t="s">
        <v>83</v>
      </c>
      <c r="T12" s="1412" t="s">
        <v>89</v>
      </c>
      <c r="U12" s="1412" t="s">
        <v>102</v>
      </c>
      <c r="V12" s="1438" t="s">
        <v>111</v>
      </c>
      <c r="Z12" s="1389" t="s">
        <v>87</v>
      </c>
      <c r="AA12" s="1389" t="s">
        <v>89</v>
      </c>
      <c r="AB12" s="1389" t="s">
        <v>90</v>
      </c>
      <c r="AC12" s="1389" t="s">
        <v>91</v>
      </c>
      <c r="AD12" s="1389" t="s">
        <v>88</v>
      </c>
      <c r="AE12" s="1389" t="s">
        <v>89</v>
      </c>
      <c r="AF12" s="1389" t="s">
        <v>90</v>
      </c>
      <c r="AG12" s="1389" t="s">
        <v>91</v>
      </c>
      <c r="AH12" s="1399"/>
      <c r="AI12" s="1390" t="s">
        <v>99</v>
      </c>
      <c r="AJ12" s="1390" t="s">
        <v>98</v>
      </c>
      <c r="AK12" s="1390" t="s">
        <v>97</v>
      </c>
      <c r="AL12" s="1389" t="s">
        <v>96</v>
      </c>
      <c r="AM12" s="1389" t="s">
        <v>95</v>
      </c>
      <c r="AN12" s="1389" t="s">
        <v>92</v>
      </c>
      <c r="AO12" s="1389" t="s">
        <v>89</v>
      </c>
      <c r="AP12" s="1389" t="s">
        <v>90</v>
      </c>
      <c r="AQ12" s="1389" t="s">
        <v>91</v>
      </c>
      <c r="AR12" s="1390" t="s">
        <v>93</v>
      </c>
      <c r="AS12" s="1399"/>
      <c r="AT12" s="1389" t="s">
        <v>94</v>
      </c>
      <c r="AU12" s="1389" t="s">
        <v>92</v>
      </c>
      <c r="AV12" s="1389" t="s">
        <v>89</v>
      </c>
      <c r="AW12" s="1389" t="s">
        <v>90</v>
      </c>
      <c r="AX12" s="1389" t="s">
        <v>91</v>
      </c>
      <c r="AY12" s="1390" t="s">
        <v>93</v>
      </c>
      <c r="AZ12" s="1468" t="s">
        <v>2</v>
      </c>
      <c r="BA12" s="1469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470" t="s">
        <v>81</v>
      </c>
      <c r="BI12" s="1431" t="s">
        <v>89</v>
      </c>
      <c r="BJ12" s="1408"/>
      <c r="BK12" s="1445"/>
      <c r="BL12" s="1441"/>
      <c r="BM12" s="1441"/>
      <c r="BN12" s="1441"/>
      <c r="BO12" s="1441"/>
    </row>
    <row r="13" spans="2:67" ht="14.25" customHeight="1" x14ac:dyDescent="0.25">
      <c r="B13" s="1378">
        <v>3</v>
      </c>
      <c r="C13" s="1421">
        <v>41803.666666666664</v>
      </c>
      <c r="D13" s="1417" t="s">
        <v>174</v>
      </c>
      <c r="E13" s="1418" t="s">
        <v>6</v>
      </c>
      <c r="F13" s="1419" t="s">
        <v>177</v>
      </c>
      <c r="G13" s="1564">
        <v>1</v>
      </c>
      <c r="H13" s="1432" t="s">
        <v>6</v>
      </c>
      <c r="I13" s="1561">
        <v>1</v>
      </c>
      <c r="J13" s="1561" t="s">
        <v>214</v>
      </c>
      <c r="K13" s="1508">
        <f>IF('Resultat &amp; tabell'!J13="",0,BI13)</f>
        <v>2</v>
      </c>
      <c r="L13" s="1509">
        <v>1</v>
      </c>
      <c r="M13" s="1510" t="str">
        <f>VLOOKUP(L13,$AT$13:$AY$16,2,FALSE)</f>
        <v>Spanien</v>
      </c>
      <c r="N13" s="1511">
        <f>VLOOKUP(M13,$AU$13:$AY$16,2,FALSE)</f>
        <v>7</v>
      </c>
      <c r="O13" s="1511">
        <f>VLOOKUP(M13,$AU$13:$AY$16,3,FALSE)</f>
        <v>8</v>
      </c>
      <c r="P13" s="1511">
        <f>VLOOKUP(M13,$AU$13:$AY$16,4,FALSE)</f>
        <v>2</v>
      </c>
      <c r="Q13" s="1512">
        <f>VLOOKUP(M13,$AU$13:$AY$16,5,FALSE)</f>
        <v>6</v>
      </c>
      <c r="S13" s="1527" t="s">
        <v>108</v>
      </c>
      <c r="T13" s="1546">
        <f>SUM(K4:K72)</f>
        <v>67</v>
      </c>
      <c r="U13" s="1546">
        <v>0</v>
      </c>
      <c r="V13" s="1547">
        <f t="shared" ref="V13:V18" si="19">SUM(T13:U13)</f>
        <v>67</v>
      </c>
      <c r="W13" s="1384"/>
      <c r="Z13" s="1391" t="s">
        <v>27</v>
      </c>
      <c r="AA13" s="1392">
        <f t="shared" ref="AA13:AA18" si="20">IF(G13="",0,IF($G13&lt;$I13,0,IF($G13=$I13,1,3)))</f>
        <v>1</v>
      </c>
      <c r="AB13" s="1392">
        <f t="shared" ref="AB13:AB18" si="21">G13</f>
        <v>1</v>
      </c>
      <c r="AC13" s="1392">
        <f t="shared" ref="AC13:AC18" si="22">I13</f>
        <v>1</v>
      </c>
      <c r="AD13" s="1391" t="s">
        <v>28</v>
      </c>
      <c r="AE13" s="1392">
        <f t="shared" ref="AE13:AE18" si="23">IF(I13="",0,IF(I13&lt;G13,0,IF(G13=I13,1,3)))</f>
        <v>1</v>
      </c>
      <c r="AF13" s="1388">
        <f t="shared" ref="AF13:AF18" si="24">I13</f>
        <v>1</v>
      </c>
      <c r="AG13" s="1388">
        <f t="shared" ref="AG13:AG18" si="25">G13</f>
        <v>1</v>
      </c>
      <c r="AI13" s="1387">
        <f>RANK($AJ13,$AJ$13:$AJ$16,1)+COUNTIF($AJ$13:$AJ13,$AJ13)-1</f>
        <v>1</v>
      </c>
      <c r="AJ13" s="1387">
        <f>AK13+AL13+AM13</f>
        <v>1</v>
      </c>
      <c r="AK13" s="1387">
        <f>SUMPRODUCT(($AO$13:$AO$16=AO13)*($AR$13:$AR$16=AR13)*($AP$13:$AP$16&gt;AP13))</f>
        <v>0</v>
      </c>
      <c r="AL13" s="1387">
        <f>SUMPRODUCT(($AO$13:$AO$16=AO13)*($AR$13:$AR$16&gt;AR13))</f>
        <v>0</v>
      </c>
      <c r="AM13" s="1387">
        <f>RANK(AO13,$AO$13:$AO$16)</f>
        <v>1</v>
      </c>
      <c r="AN13" s="1391" t="s">
        <v>27</v>
      </c>
      <c r="AO13" s="1387">
        <f>SUMIF($Z$13:$Z$18,$AN13,$AA$13:$AA$18)+SUMIF($AD$13:$AD$18,$AN13,$AE$13:$AE$18)</f>
        <v>7</v>
      </c>
      <c r="AP13" s="1387">
        <f>SUMIF($Z$13:$Z$18,$AN13,$AB$13:$AB$18)+SUMIF($AD$13:$AD$18,$AN13,$AF$13:$AF$18)</f>
        <v>8</v>
      </c>
      <c r="AQ13" s="1387">
        <f>SUMIF($Z$13:$Z$18,$AN13,$AC$13:$AC$18)+SUMIF($AD$13:$AD$18,$AN13,$AG$13:$AG$18)</f>
        <v>2</v>
      </c>
      <c r="AR13" s="1387">
        <f>AP13-AQ13</f>
        <v>6</v>
      </c>
      <c r="AT13" s="1387">
        <v>1</v>
      </c>
      <c r="AU13" s="1387" t="str">
        <f>VLOOKUP($AT13,$AI$13:$AR$16,6,FALSE)</f>
        <v>Spanien</v>
      </c>
      <c r="AV13" s="1387">
        <f>VLOOKUP($AU13,$AN$13:$AR$16,2,FALSE)</f>
        <v>7</v>
      </c>
      <c r="AW13" s="1387">
        <f>VLOOKUP($AU13,$AN$13:$AR$16,3,FALSE)</f>
        <v>8</v>
      </c>
      <c r="AX13" s="1387">
        <f>VLOOKUP($AU13,$AN$13:$AR$16,4,FALSE)</f>
        <v>2</v>
      </c>
      <c r="AY13" s="1387">
        <f>VLOOKUP($AU13,$AN$13:$AR$16,5,FALSE)</f>
        <v>6</v>
      </c>
      <c r="AZ13" s="1449">
        <v>3</v>
      </c>
      <c r="BA13" s="1456">
        <v>41803.666666666664</v>
      </c>
      <c r="BB13" s="1451" t="s">
        <v>27</v>
      </c>
      <c r="BC13" s="1452" t="s">
        <v>6</v>
      </c>
      <c r="BD13" s="1453" t="s">
        <v>28</v>
      </c>
      <c r="BE13" s="1455">
        <f>IF(G13='Resultat &amp; tabell'!$G13,2,0)</f>
        <v>2</v>
      </c>
      <c r="BF13" s="1454" t="s">
        <v>6</v>
      </c>
      <c r="BG13" s="1455">
        <f>IF(I13='Resultat &amp; tabell'!$I13,2,0)</f>
        <v>0</v>
      </c>
      <c r="BH13" s="1455">
        <f>IF(J13='Resultat &amp; tabell'!$J13,1,0)</f>
        <v>0</v>
      </c>
      <c r="BI13" s="1439">
        <f t="shared" ref="BI13:BI18" si="26">SUM(BE13+BG13+BH13)</f>
        <v>2</v>
      </c>
      <c r="BJ13" s="1409"/>
      <c r="BK13" s="1442"/>
      <c r="BL13" s="1479"/>
      <c r="BM13" s="1479"/>
      <c r="BN13" s="1479"/>
      <c r="BO13" s="1479"/>
    </row>
    <row r="14" spans="2:67" ht="14.25" customHeight="1" x14ac:dyDescent="0.25">
      <c r="B14" s="1378">
        <v>4</v>
      </c>
      <c r="C14" s="1421">
        <v>41803.75</v>
      </c>
      <c r="D14" s="1417" t="s">
        <v>175</v>
      </c>
      <c r="E14" s="1418" t="s">
        <v>6</v>
      </c>
      <c r="F14" s="1419" t="s">
        <v>176</v>
      </c>
      <c r="G14" s="1564">
        <v>0</v>
      </c>
      <c r="H14" s="1432" t="s">
        <v>6</v>
      </c>
      <c r="I14" s="1561">
        <v>0</v>
      </c>
      <c r="J14" s="1561" t="s">
        <v>214</v>
      </c>
      <c r="K14" s="1508">
        <f>IF('Resultat &amp; tabell'!J14="",0,BI14)</f>
        <v>0</v>
      </c>
      <c r="L14" s="1498">
        <v>2</v>
      </c>
      <c r="M14" s="1514" t="str">
        <f>VLOOKUP(L14,$AT$13:$AY$16,2,FALSE)</f>
        <v>Holland</v>
      </c>
      <c r="N14" s="1515">
        <f>VLOOKUP(M14,$AU$13:$AY$16,2,FALSE)</f>
        <v>7</v>
      </c>
      <c r="O14" s="1515">
        <f>VLOOKUP(M14,$AU$13:$AY$16,3,FALSE)</f>
        <v>7</v>
      </c>
      <c r="P14" s="1515">
        <f>VLOOKUP(M14,$AU$13:$AY$16,4,FALSE)</f>
        <v>3</v>
      </c>
      <c r="Q14" s="1516">
        <f>VLOOKUP(M14,$AU$13:$AY$16,5,FALSE)</f>
        <v>4</v>
      </c>
      <c r="S14" s="1528" t="s">
        <v>1</v>
      </c>
      <c r="T14" s="1548">
        <f>SUM(K76:K83)</f>
        <v>0</v>
      </c>
      <c r="U14" s="1548">
        <f>O76</f>
        <v>6</v>
      </c>
      <c r="V14" s="1549">
        <f t="shared" si="19"/>
        <v>6</v>
      </c>
      <c r="W14" s="1384"/>
      <c r="Z14" s="1391" t="s">
        <v>30</v>
      </c>
      <c r="AA14" s="1392">
        <f t="shared" si="20"/>
        <v>1</v>
      </c>
      <c r="AB14" s="1392">
        <f t="shared" si="21"/>
        <v>0</v>
      </c>
      <c r="AC14" s="1392">
        <f t="shared" si="22"/>
        <v>0</v>
      </c>
      <c r="AD14" s="1391" t="s">
        <v>31</v>
      </c>
      <c r="AE14" s="1392">
        <f t="shared" si="23"/>
        <v>1</v>
      </c>
      <c r="AF14" s="1388">
        <f t="shared" si="24"/>
        <v>0</v>
      </c>
      <c r="AG14" s="1388">
        <f t="shared" si="25"/>
        <v>0</v>
      </c>
      <c r="AI14" s="1387">
        <f>RANK($AJ14,$AJ$13:$AJ$16,1)+COUNTIF($AJ$13:$AJ14,$AJ14)-1</f>
        <v>4</v>
      </c>
      <c r="AJ14" s="1387">
        <f>AK14+AL14+AM14</f>
        <v>4</v>
      </c>
      <c r="AK14" s="1387">
        <f>SUMPRODUCT(($AO$13:$AO$16=AO14)*($AR$13:$AR$16=AR14)*($AP$13:$AP$16&gt;AP14))</f>
        <v>0</v>
      </c>
      <c r="AL14" s="1387">
        <f>SUMPRODUCT(($AO$13:$AO$16=AO14)*($AR$13:$AR$16&gt;AR14))</f>
        <v>1</v>
      </c>
      <c r="AM14" s="1387">
        <f>RANK(AO14,$AO$13:$AO$16)</f>
        <v>3</v>
      </c>
      <c r="AN14" s="1391" t="s">
        <v>30</v>
      </c>
      <c r="AO14" s="1387">
        <f>SUMIF($Z$13:$Z$18,$AN14,$AA$13:$AA$18)+SUMIF($AD$13:$AD$18,$AN14,$AE$13:$AE$18)</f>
        <v>1</v>
      </c>
      <c r="AP14" s="1387">
        <f>SUMIF($Z$13:$Z$18,$AN14,$AB$13:$AB$18)+SUMIF($AD$13:$AD$18,AN14,$AF$13:$AF$18)</f>
        <v>2</v>
      </c>
      <c r="AQ14" s="1387">
        <f>SUMIF($Z$13:$Z$18,$AN14,$AC$13:$AC$18)+SUMIF($AD$13:$AD$18,$AN14,$AG$13:$AG$18)</f>
        <v>8</v>
      </c>
      <c r="AR14" s="1387">
        <f>AP14-AQ14</f>
        <v>-6</v>
      </c>
      <c r="AT14" s="1387">
        <v>2</v>
      </c>
      <c r="AU14" s="1387" t="str">
        <f>VLOOKUP($AT14,$AI$13:$AR$16,6,FALSE)</f>
        <v>Holland</v>
      </c>
      <c r="AV14" s="1387">
        <f>VLOOKUP($AU14,$AN$13:$AR$16,2,FALSE)</f>
        <v>7</v>
      </c>
      <c r="AW14" s="1387">
        <f>VLOOKUP($AU14,$AN$13:$AR$16,3,FALSE)</f>
        <v>7</v>
      </c>
      <c r="AX14" s="1387">
        <f>VLOOKUP($AU14,$AN$13:$AR$16,4,FALSE)</f>
        <v>3</v>
      </c>
      <c r="AY14" s="1387">
        <f>VLOOKUP($AU14,$AN$13:$AR$16,5,FALSE)</f>
        <v>4</v>
      </c>
      <c r="AZ14" s="1449">
        <v>4</v>
      </c>
      <c r="BA14" s="1456">
        <v>41803.75</v>
      </c>
      <c r="BB14" s="1451" t="s">
        <v>30</v>
      </c>
      <c r="BC14" s="1452" t="s">
        <v>6</v>
      </c>
      <c r="BD14" s="1453" t="s">
        <v>31</v>
      </c>
      <c r="BE14" s="1455">
        <f>IF(G14='Resultat &amp; tabell'!$G14,2,0)</f>
        <v>0</v>
      </c>
      <c r="BF14" s="1454" t="s">
        <v>6</v>
      </c>
      <c r="BG14" s="1455">
        <f>IF(I14='Resultat &amp; tabell'!$I14,2,0)</f>
        <v>0</v>
      </c>
      <c r="BH14" s="1455">
        <f>IF(J14='Resultat &amp; tabell'!$J14,1,0)</f>
        <v>0</v>
      </c>
      <c r="BI14" s="1439">
        <f t="shared" si="26"/>
        <v>0</v>
      </c>
      <c r="BK14" s="1442"/>
      <c r="BL14" s="1479"/>
      <c r="BM14" s="1479"/>
      <c r="BN14" s="1479"/>
      <c r="BO14" s="1479"/>
    </row>
    <row r="15" spans="2:67" ht="14.25" customHeight="1" x14ac:dyDescent="0.25">
      <c r="B15" s="1378">
        <v>19</v>
      </c>
      <c r="C15" s="1421">
        <v>41808.666666666664</v>
      </c>
      <c r="D15" s="1417" t="s">
        <v>174</v>
      </c>
      <c r="E15" s="1418" t="s">
        <v>6</v>
      </c>
      <c r="F15" s="1419" t="s">
        <v>175</v>
      </c>
      <c r="G15" s="1564">
        <v>4</v>
      </c>
      <c r="H15" s="1432" t="s">
        <v>6</v>
      </c>
      <c r="I15" s="1561">
        <v>0</v>
      </c>
      <c r="J15" s="1561">
        <v>1</v>
      </c>
      <c r="K15" s="1508">
        <f>IF('Resultat &amp; tabell'!J15="",0,BI15)</f>
        <v>0</v>
      </c>
      <c r="L15" s="1498">
        <v>3</v>
      </c>
      <c r="M15" s="1529" t="str">
        <f>VLOOKUP(L15,$AT$13:$AY$16,2,FALSE)</f>
        <v>Australien</v>
      </c>
      <c r="N15" s="1530">
        <f>VLOOKUP(M15,$AU$13:$AY$16,2,FALSE)</f>
        <v>1</v>
      </c>
      <c r="O15" s="1530">
        <f>VLOOKUP(M15,$AU$13:$AY$16,3,FALSE)</f>
        <v>1</v>
      </c>
      <c r="P15" s="1530">
        <f>VLOOKUP(M15,$AU$13:$AY$16,4,FALSE)</f>
        <v>5</v>
      </c>
      <c r="Q15" s="1531">
        <f>VLOOKUP(M15,$AU$13:$AY$16,5,FALSE)</f>
        <v>-4</v>
      </c>
      <c r="S15" s="1528" t="s">
        <v>29</v>
      </c>
      <c r="T15" s="1548">
        <f>SUM(K87:K90)</f>
        <v>0</v>
      </c>
      <c r="U15" s="1548">
        <f>O87</f>
        <v>0</v>
      </c>
      <c r="V15" s="1549">
        <f t="shared" si="19"/>
        <v>0</v>
      </c>
      <c r="W15" s="1384"/>
      <c r="Z15" s="1391" t="s">
        <v>27</v>
      </c>
      <c r="AA15" s="1392">
        <f t="shared" si="20"/>
        <v>3</v>
      </c>
      <c r="AB15" s="1392">
        <f t="shared" si="21"/>
        <v>4</v>
      </c>
      <c r="AC15" s="1392">
        <f t="shared" si="22"/>
        <v>0</v>
      </c>
      <c r="AD15" s="1391" t="s">
        <v>30</v>
      </c>
      <c r="AE15" s="1392">
        <f t="shared" si="23"/>
        <v>0</v>
      </c>
      <c r="AF15" s="1388">
        <f t="shared" si="24"/>
        <v>0</v>
      </c>
      <c r="AG15" s="1388">
        <f t="shared" si="25"/>
        <v>4</v>
      </c>
      <c r="AI15" s="1387">
        <f>RANK($AJ15,$AJ$13:$AJ$16,1)+COUNTIF($AJ$13:$AJ15,$AJ15)-1</f>
        <v>2</v>
      </c>
      <c r="AJ15" s="1387">
        <f>AK15+AL15+AM15</f>
        <v>2</v>
      </c>
      <c r="AK15" s="1387">
        <f>SUMPRODUCT(($AO$13:$AO$16=AO15)*($AR$13:$AR$16=AR15)*($AP$13:$AP$16&gt;AP15))</f>
        <v>0</v>
      </c>
      <c r="AL15" s="1387">
        <f>SUMPRODUCT(($AO$13:$AO$16=AO15)*($AR$13:$AR$16&gt;AR15))</f>
        <v>1</v>
      </c>
      <c r="AM15" s="1387">
        <f>RANK(AO15,$AO$13:$AO$16)</f>
        <v>1</v>
      </c>
      <c r="AN15" s="1391" t="s">
        <v>28</v>
      </c>
      <c r="AO15" s="1387">
        <f>SUMIF($Z$13:$Z$18,$AN15,$AA$13:$AA$18)+SUMIF($AD$13:$AD$18,$AN15,$AE$13:$AE$18)</f>
        <v>7</v>
      </c>
      <c r="AP15" s="1387">
        <f>SUMIF($Z$13:$Z$18,$AN15,$AB$13:$AB$18)+SUMIF($AD$13:$AD$18,AN15,$AF$13:$AF$18)</f>
        <v>7</v>
      </c>
      <c r="AQ15" s="1387">
        <f>SUMIF($Z$13:$Z$18,$AN15,$AC$13:$AC$18)+SUMIF($AD$13:$AD$18,$AN15,$AG$13:$AG$18)</f>
        <v>3</v>
      </c>
      <c r="AR15" s="1387">
        <f>AP15-AQ15</f>
        <v>4</v>
      </c>
      <c r="AT15" s="1387">
        <v>3</v>
      </c>
      <c r="AU15" s="1387" t="str">
        <f>VLOOKUP($AT15,$AI$13:$AR$16,6,FALSE)</f>
        <v>Australien</v>
      </c>
      <c r="AV15" s="1387">
        <f>VLOOKUP($AU15,$AN$13:$AR$16,2,FALSE)</f>
        <v>1</v>
      </c>
      <c r="AW15" s="1387">
        <f>VLOOKUP($AU15,$AN$13:$AR$16,3,FALSE)</f>
        <v>1</v>
      </c>
      <c r="AX15" s="1387">
        <f>VLOOKUP($AU15,$AN$13:$AR$16,4,FALSE)</f>
        <v>5</v>
      </c>
      <c r="AY15" s="1387">
        <f>VLOOKUP($AU15,$AN$13:$AR$16,5,FALSE)</f>
        <v>-4</v>
      </c>
      <c r="AZ15" s="1449">
        <v>19</v>
      </c>
      <c r="BA15" s="1456">
        <v>41808.666666666664</v>
      </c>
      <c r="BB15" s="1451" t="s">
        <v>27</v>
      </c>
      <c r="BC15" s="1452" t="s">
        <v>6</v>
      </c>
      <c r="BD15" s="1453" t="s">
        <v>30</v>
      </c>
      <c r="BE15" s="1455">
        <f>IF(G15='Resultat &amp; tabell'!$G15,2,0)</f>
        <v>0</v>
      </c>
      <c r="BF15" s="1454" t="s">
        <v>6</v>
      </c>
      <c r="BG15" s="1455">
        <f>IF(I15='Resultat &amp; tabell'!$I15,2,0)</f>
        <v>0</v>
      </c>
      <c r="BH15" s="1455">
        <f>IF(J15='Resultat &amp; tabell'!$J15,1,0)</f>
        <v>0</v>
      </c>
      <c r="BI15" s="1439">
        <f t="shared" si="26"/>
        <v>0</v>
      </c>
      <c r="BK15" s="1457"/>
      <c r="BL15" s="1479"/>
      <c r="BM15" s="1479"/>
      <c r="BN15" s="1479"/>
      <c r="BO15" s="1479"/>
    </row>
    <row r="16" spans="2:67" ht="14.25" customHeight="1" x14ac:dyDescent="0.25">
      <c r="B16" s="1378">
        <v>20</v>
      </c>
      <c r="C16" s="1421">
        <v>41808.541666666664</v>
      </c>
      <c r="D16" s="1417" t="s">
        <v>176</v>
      </c>
      <c r="E16" s="1418" t="s">
        <v>6</v>
      </c>
      <c r="F16" s="1419" t="s">
        <v>177</v>
      </c>
      <c r="G16" s="1564">
        <v>0</v>
      </c>
      <c r="H16" s="1432" t="s">
        <v>6</v>
      </c>
      <c r="I16" s="1561">
        <v>2</v>
      </c>
      <c r="J16" s="1561">
        <v>2</v>
      </c>
      <c r="K16" s="1508">
        <f>IF('Resultat &amp; tabell'!J16="",0,BI16)</f>
        <v>1</v>
      </c>
      <c r="L16" s="1498">
        <v>4</v>
      </c>
      <c r="M16" s="1518" t="str">
        <f>VLOOKUP(L16,$AT$13:$AY$16,2,FALSE)</f>
        <v>Chile</v>
      </c>
      <c r="N16" s="1515">
        <f>VLOOKUP(M16,$AU$13:$AY$16,2,FALSE)</f>
        <v>1</v>
      </c>
      <c r="O16" s="1515">
        <f>VLOOKUP(M16,$AU$13:$AY$16,3,FALSE)</f>
        <v>2</v>
      </c>
      <c r="P16" s="1515">
        <f>VLOOKUP(M16,$AU$13:$AY$16,4,FALSE)</f>
        <v>8</v>
      </c>
      <c r="Q16" s="1516">
        <f>VLOOKUP(M16,$AU$13:$AY$16,5,FALSE)</f>
        <v>-6</v>
      </c>
      <c r="S16" s="1528" t="s">
        <v>41</v>
      </c>
      <c r="T16" s="1548">
        <f>SUM(K94:K95)</f>
        <v>0</v>
      </c>
      <c r="U16" s="1548">
        <f>O94</f>
        <v>0</v>
      </c>
      <c r="V16" s="1549">
        <f t="shared" si="19"/>
        <v>0</v>
      </c>
      <c r="W16" s="1384"/>
      <c r="Z16" s="1391" t="s">
        <v>31</v>
      </c>
      <c r="AA16" s="1392">
        <f t="shared" si="20"/>
        <v>0</v>
      </c>
      <c r="AB16" s="1392">
        <f t="shared" si="21"/>
        <v>0</v>
      </c>
      <c r="AC16" s="1392">
        <f t="shared" si="22"/>
        <v>2</v>
      </c>
      <c r="AD16" s="1391" t="s">
        <v>28</v>
      </c>
      <c r="AE16" s="1392">
        <f t="shared" si="23"/>
        <v>3</v>
      </c>
      <c r="AF16" s="1388">
        <f t="shared" si="24"/>
        <v>2</v>
      </c>
      <c r="AG16" s="1388">
        <f t="shared" si="25"/>
        <v>0</v>
      </c>
      <c r="AI16" s="1387">
        <f>RANK($AJ16,$AJ$13:$AJ$16,1)+COUNTIF($AJ$13:$AJ16,$AJ16)-1</f>
        <v>3</v>
      </c>
      <c r="AJ16" s="1387">
        <f>AK16+AL16+AM16</f>
        <v>3</v>
      </c>
      <c r="AK16" s="1387">
        <f>SUMPRODUCT(($AO$13:$AO$16=AO16)*($AR$13:$AR$16=AR16)*($AP$13:$AP$16&gt;AP16))</f>
        <v>0</v>
      </c>
      <c r="AL16" s="1387">
        <f>SUMPRODUCT(($AO$13:$AO$16=AO16)*($AR$13:$AR$16&gt;AR16))</f>
        <v>0</v>
      </c>
      <c r="AM16" s="1387">
        <f>RANK(AO16,$AO$13:$AO$16)</f>
        <v>3</v>
      </c>
      <c r="AN16" s="1391" t="s">
        <v>31</v>
      </c>
      <c r="AO16" s="1387">
        <f>SUMIF($Z$13:$Z$18,$AN16,$AA$13:$AA$18)+SUMIF($AD$13:$AD$18,$AN16,$AE$13:$AE$18)</f>
        <v>1</v>
      </c>
      <c r="AP16" s="1387">
        <f>SUMIF($Z$13:$Z$18,$AN16,$AB$13:$AB$18)+SUMIF($AD$13:$AD$18,AN16,$AF$13:$AF$18)</f>
        <v>1</v>
      </c>
      <c r="AQ16" s="1387">
        <f>SUMIF($Z$13:$Z$18,$AN16,$AC$13:$AC$18)+SUMIF($AD$13:$AD$18,$AN16,$AG$13:$AG$18)</f>
        <v>5</v>
      </c>
      <c r="AR16" s="1387">
        <f>AP16-AQ16</f>
        <v>-4</v>
      </c>
      <c r="AT16" s="1387">
        <v>4</v>
      </c>
      <c r="AU16" s="1387" t="str">
        <f>VLOOKUP($AT16,$AI$13:$AR$16,6,FALSE)</f>
        <v>Chile</v>
      </c>
      <c r="AV16" s="1387">
        <f>VLOOKUP($AU16,$AN$13:$AR$16,2,FALSE)</f>
        <v>1</v>
      </c>
      <c r="AW16" s="1387">
        <f>VLOOKUP($AU16,$AN$13:$AR$16,3,FALSE)</f>
        <v>2</v>
      </c>
      <c r="AX16" s="1387">
        <f>VLOOKUP($AU16,$AN$13:$AR$16,4,FALSE)</f>
        <v>8</v>
      </c>
      <c r="AY16" s="1387">
        <f>VLOOKUP($AU16,$AN$13:$AR$16,5,FALSE)</f>
        <v>-6</v>
      </c>
      <c r="AZ16" s="1449">
        <v>20</v>
      </c>
      <c r="BA16" s="1456">
        <v>41808.541666666664</v>
      </c>
      <c r="BB16" s="1451" t="s">
        <v>31</v>
      </c>
      <c r="BC16" s="1452" t="s">
        <v>6</v>
      </c>
      <c r="BD16" s="1453" t="s">
        <v>28</v>
      </c>
      <c r="BE16" s="1455">
        <f>IF(G16='Resultat &amp; tabell'!$G16,2,0)</f>
        <v>0</v>
      </c>
      <c r="BF16" s="1454" t="s">
        <v>6</v>
      </c>
      <c r="BG16" s="1455">
        <f>IF(I16='Resultat &amp; tabell'!$I16,2,0)</f>
        <v>0</v>
      </c>
      <c r="BH16" s="1455">
        <f>IF(J16='Resultat &amp; tabell'!$J16,1,0)</f>
        <v>1</v>
      </c>
      <c r="BI16" s="1439">
        <f t="shared" si="26"/>
        <v>1</v>
      </c>
      <c r="BK16" s="1457"/>
      <c r="BL16" s="1479"/>
      <c r="BM16" s="1479"/>
      <c r="BN16" s="1479"/>
      <c r="BO16" s="1479"/>
    </row>
    <row r="17" spans="2:67" ht="14.25" customHeight="1" x14ac:dyDescent="0.25">
      <c r="B17" s="1378">
        <v>35</v>
      </c>
      <c r="C17" s="1421">
        <v>41813.541666666664</v>
      </c>
      <c r="D17" s="1417" t="s">
        <v>176</v>
      </c>
      <c r="E17" s="1418" t="s">
        <v>6</v>
      </c>
      <c r="F17" s="1419" t="s">
        <v>174</v>
      </c>
      <c r="G17" s="1564">
        <v>1</v>
      </c>
      <c r="H17" s="1432" t="s">
        <v>6</v>
      </c>
      <c r="I17" s="1561">
        <v>3</v>
      </c>
      <c r="J17" s="1561">
        <v>2</v>
      </c>
      <c r="K17" s="1508">
        <f>IF('Resultat &amp; tabell'!J17="",0,BI17)</f>
        <v>3</v>
      </c>
      <c r="N17" s="1520"/>
      <c r="O17" s="1520"/>
      <c r="P17" s="1520"/>
      <c r="Q17" s="1520"/>
      <c r="S17" s="1528" t="s">
        <v>50</v>
      </c>
      <c r="T17" s="1548">
        <f>SUM(K99)</f>
        <v>0</v>
      </c>
      <c r="U17" s="1548">
        <f>O99</f>
        <v>0</v>
      </c>
      <c r="V17" s="1549">
        <f t="shared" si="19"/>
        <v>0</v>
      </c>
      <c r="W17" s="1384"/>
      <c r="Z17" s="1391" t="s">
        <v>31</v>
      </c>
      <c r="AA17" s="1392">
        <f t="shared" si="20"/>
        <v>0</v>
      </c>
      <c r="AB17" s="1392">
        <f t="shared" si="21"/>
        <v>1</v>
      </c>
      <c r="AC17" s="1392">
        <f t="shared" si="22"/>
        <v>3</v>
      </c>
      <c r="AD17" s="1391" t="s">
        <v>27</v>
      </c>
      <c r="AE17" s="1392">
        <f t="shared" si="23"/>
        <v>3</v>
      </c>
      <c r="AF17" s="1388">
        <f t="shared" si="24"/>
        <v>3</v>
      </c>
      <c r="AG17" s="1388">
        <f t="shared" si="25"/>
        <v>1</v>
      </c>
      <c r="AZ17" s="1449">
        <v>35</v>
      </c>
      <c r="BA17" s="1456">
        <v>41813.541666666664</v>
      </c>
      <c r="BB17" s="1451" t="s">
        <v>31</v>
      </c>
      <c r="BC17" s="1452" t="s">
        <v>6</v>
      </c>
      <c r="BD17" s="1453" t="s">
        <v>27</v>
      </c>
      <c r="BE17" s="1455">
        <f>IF(G17='Resultat &amp; tabell'!$G17,2,0)</f>
        <v>0</v>
      </c>
      <c r="BF17" s="1454" t="s">
        <v>6</v>
      </c>
      <c r="BG17" s="1455">
        <f>IF(I17='Resultat &amp; tabell'!$I17,2,0)</f>
        <v>2</v>
      </c>
      <c r="BH17" s="1455">
        <f>IF(J17='Resultat &amp; tabell'!$J17,1,0)</f>
        <v>1</v>
      </c>
      <c r="BI17" s="1439">
        <f t="shared" si="26"/>
        <v>3</v>
      </c>
      <c r="BL17" s="1479"/>
      <c r="BM17" s="1479"/>
      <c r="BN17" s="1479"/>
      <c r="BO17" s="1479"/>
    </row>
    <row r="18" spans="2:67" ht="14.25" customHeight="1" x14ac:dyDescent="0.25">
      <c r="B18" s="1378">
        <v>36</v>
      </c>
      <c r="C18" s="1421">
        <v>41813.541666666664</v>
      </c>
      <c r="D18" s="1417" t="s">
        <v>177</v>
      </c>
      <c r="E18" s="1418" t="s">
        <v>6</v>
      </c>
      <c r="F18" s="1419" t="s">
        <v>175</v>
      </c>
      <c r="G18" s="1564">
        <v>4</v>
      </c>
      <c r="H18" s="1432" t="s">
        <v>6</v>
      </c>
      <c r="I18" s="1561">
        <v>2</v>
      </c>
      <c r="J18" s="1561">
        <v>1</v>
      </c>
      <c r="K18" s="1508">
        <f>IF('Resultat &amp; tabell'!J18="",0,BI18)</f>
        <v>1</v>
      </c>
      <c r="M18" s="1551"/>
      <c r="N18" s="1520"/>
      <c r="O18" s="1520"/>
      <c r="P18" s="1520"/>
      <c r="Q18" s="1520"/>
      <c r="S18" s="1528" t="s">
        <v>54</v>
      </c>
      <c r="T18" s="1548">
        <f>SUM(K103)</f>
        <v>0</v>
      </c>
      <c r="U18" s="1548">
        <f>O103</f>
        <v>0</v>
      </c>
      <c r="V18" s="1549">
        <f t="shared" si="19"/>
        <v>0</v>
      </c>
      <c r="W18" s="1384"/>
      <c r="Z18" s="1391" t="s">
        <v>28</v>
      </c>
      <c r="AA18" s="1392">
        <f t="shared" si="20"/>
        <v>3</v>
      </c>
      <c r="AB18" s="1392">
        <f t="shared" si="21"/>
        <v>4</v>
      </c>
      <c r="AC18" s="1392">
        <f t="shared" si="22"/>
        <v>2</v>
      </c>
      <c r="AD18" s="1391" t="s">
        <v>30</v>
      </c>
      <c r="AE18" s="1392">
        <f t="shared" si="23"/>
        <v>0</v>
      </c>
      <c r="AF18" s="1388">
        <f t="shared" si="24"/>
        <v>2</v>
      </c>
      <c r="AG18" s="1388">
        <f t="shared" si="25"/>
        <v>4</v>
      </c>
      <c r="AJ18" s="1401"/>
      <c r="AZ18" s="1449">
        <v>36</v>
      </c>
      <c r="BA18" s="1456">
        <v>41813.541666666664</v>
      </c>
      <c r="BB18" s="1451" t="s">
        <v>28</v>
      </c>
      <c r="BC18" s="1452" t="s">
        <v>6</v>
      </c>
      <c r="BD18" s="1453" t="s">
        <v>30</v>
      </c>
      <c r="BE18" s="1455">
        <f>IF(G18='Resultat &amp; tabell'!$G18,2,0)</f>
        <v>0</v>
      </c>
      <c r="BF18" s="1454" t="s">
        <v>6</v>
      </c>
      <c r="BG18" s="1455">
        <f>IF(I18='Resultat &amp; tabell'!$I18,2,0)</f>
        <v>0</v>
      </c>
      <c r="BH18" s="1455">
        <f>IF(J18='Resultat &amp; tabell'!$J18,1,0)</f>
        <v>1</v>
      </c>
      <c r="BI18" s="1439">
        <f t="shared" si="26"/>
        <v>1</v>
      </c>
      <c r="BL18" s="1479"/>
      <c r="BM18" s="1479"/>
      <c r="BN18" s="1479"/>
      <c r="BO18" s="1479"/>
    </row>
    <row r="19" spans="2:67" ht="14.25" customHeight="1" x14ac:dyDescent="0.25">
      <c r="C19" s="1393"/>
      <c r="I19" s="1551"/>
      <c r="K19" s="1521"/>
      <c r="M19" s="1374"/>
      <c r="N19" s="1520"/>
      <c r="O19" s="1520"/>
      <c r="P19" s="1520"/>
      <c r="Q19" s="1520"/>
      <c r="S19" s="1532" t="s">
        <v>82</v>
      </c>
      <c r="T19" s="1548">
        <v>0</v>
      </c>
      <c r="U19" s="1520">
        <f>SUM(X4:X5)</f>
        <v>0</v>
      </c>
      <c r="V19" s="1549">
        <f>SUM(T19:U19)</f>
        <v>0</v>
      </c>
      <c r="W19" s="1398"/>
      <c r="X19" s="1398"/>
      <c r="BA19" s="1464"/>
      <c r="BI19" s="1440"/>
      <c r="BL19" s="1479"/>
      <c r="BM19" s="1479"/>
      <c r="BN19" s="1479"/>
      <c r="BO19" s="1479"/>
    </row>
    <row r="20" spans="2:67" s="1398" customFormat="1" ht="12.75" customHeight="1" x14ac:dyDescent="0.25">
      <c r="B20" s="1375" t="s">
        <v>40</v>
      </c>
      <c r="C20" s="1396"/>
      <c r="D20" s="1381"/>
      <c r="E20" s="1382"/>
      <c r="F20" s="1374"/>
      <c r="G20" s="1382"/>
      <c r="H20" s="1382"/>
      <c r="I20" s="1374"/>
      <c r="J20" s="1382"/>
      <c r="K20" s="1374"/>
      <c r="L20" s="1522"/>
      <c r="M20" s="1523"/>
      <c r="N20" s="1524"/>
      <c r="O20" s="1524"/>
      <c r="P20" s="1524"/>
      <c r="Q20" s="1524"/>
      <c r="R20" s="1523"/>
      <c r="S20" s="1554" t="s">
        <v>110</v>
      </c>
      <c r="T20" s="1555"/>
      <c r="U20" s="1555"/>
      <c r="V20" s="1556">
        <f>SUM(V13:V19)</f>
        <v>73</v>
      </c>
      <c r="Z20" s="1385"/>
      <c r="AA20" s="1392"/>
      <c r="AB20" s="1392"/>
      <c r="AC20" s="1392"/>
      <c r="AD20" s="1385"/>
      <c r="AE20" s="1399"/>
      <c r="AF20" s="1400"/>
      <c r="AG20" s="1400"/>
      <c r="AH20" s="1399"/>
      <c r="AI20" s="1399"/>
      <c r="AJ20" s="1399"/>
      <c r="AK20" s="1399"/>
      <c r="AL20" s="1399"/>
      <c r="AM20" s="1399"/>
      <c r="AN20" s="1399"/>
      <c r="AO20" s="1399"/>
      <c r="AP20" s="1399"/>
      <c r="AQ20" s="1399"/>
      <c r="AR20" s="1399"/>
      <c r="AS20" s="1399"/>
      <c r="AT20" s="1399"/>
      <c r="AU20" s="1399"/>
      <c r="AV20" s="1399"/>
      <c r="AW20" s="1399"/>
      <c r="AX20" s="1399"/>
      <c r="AY20" s="1399"/>
      <c r="AZ20" s="1442" t="s">
        <v>40</v>
      </c>
      <c r="BA20" s="1466"/>
      <c r="BB20" s="1443"/>
      <c r="BC20" s="1444"/>
      <c r="BD20" s="1443"/>
      <c r="BE20" s="1444"/>
      <c r="BF20" s="1444"/>
      <c r="BG20" s="1444"/>
      <c r="BH20" s="1444"/>
      <c r="BI20" s="1441"/>
      <c r="BJ20" s="1408"/>
      <c r="BK20" s="1410"/>
      <c r="BL20" s="1441"/>
      <c r="BM20" s="1441"/>
      <c r="BN20" s="1441"/>
      <c r="BO20" s="1441"/>
    </row>
    <row r="21" spans="2:67" s="1398" customFormat="1" ht="14.25" customHeight="1" x14ac:dyDescent="0.25">
      <c r="B21" s="1428" t="s">
        <v>2</v>
      </c>
      <c r="C21" s="1429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430" t="s">
        <v>81</v>
      </c>
      <c r="K21" s="1525" t="s">
        <v>89</v>
      </c>
      <c r="L21" s="1522"/>
      <c r="M21" s="1504" t="s">
        <v>40</v>
      </c>
      <c r="N21" s="1505" t="s">
        <v>89</v>
      </c>
      <c r="O21" s="1505" t="s">
        <v>90</v>
      </c>
      <c r="P21" s="1505" t="s">
        <v>91</v>
      </c>
      <c r="Q21" s="1506" t="s">
        <v>101</v>
      </c>
      <c r="R21" s="1523"/>
      <c r="S21" s="1523"/>
      <c r="W21" s="1402"/>
      <c r="Z21" s="1389" t="s">
        <v>87</v>
      </c>
      <c r="AA21" s="1389" t="s">
        <v>89</v>
      </c>
      <c r="AB21" s="1389" t="s">
        <v>90</v>
      </c>
      <c r="AC21" s="1389" t="s">
        <v>91</v>
      </c>
      <c r="AD21" s="1389" t="s">
        <v>88</v>
      </c>
      <c r="AE21" s="1389" t="s">
        <v>89</v>
      </c>
      <c r="AF21" s="1389" t="s">
        <v>90</v>
      </c>
      <c r="AG21" s="1389" t="s">
        <v>91</v>
      </c>
      <c r="AH21" s="1399"/>
      <c r="AI21" s="1390" t="s">
        <v>99</v>
      </c>
      <c r="AJ21" s="1390" t="s">
        <v>98</v>
      </c>
      <c r="AK21" s="1390" t="s">
        <v>97</v>
      </c>
      <c r="AL21" s="1389" t="s">
        <v>96</v>
      </c>
      <c r="AM21" s="1389" t="s">
        <v>95</v>
      </c>
      <c r="AN21" s="1389" t="s">
        <v>92</v>
      </c>
      <c r="AO21" s="1389" t="s">
        <v>89</v>
      </c>
      <c r="AP21" s="1389" t="s">
        <v>90</v>
      </c>
      <c r="AQ21" s="1389" t="s">
        <v>91</v>
      </c>
      <c r="AR21" s="1390" t="s">
        <v>93</v>
      </c>
      <c r="AS21" s="1399"/>
      <c r="AT21" s="1389" t="s">
        <v>94</v>
      </c>
      <c r="AU21" s="1389" t="s">
        <v>92</v>
      </c>
      <c r="AV21" s="1389" t="s">
        <v>89</v>
      </c>
      <c r="AW21" s="1389" t="s">
        <v>90</v>
      </c>
      <c r="AX21" s="1389" t="s">
        <v>91</v>
      </c>
      <c r="AY21" s="1390" t="s">
        <v>93</v>
      </c>
      <c r="AZ21" s="1471" t="s">
        <v>2</v>
      </c>
      <c r="BA21" s="1469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470" t="s">
        <v>81</v>
      </c>
      <c r="BI21" s="1431" t="s">
        <v>89</v>
      </c>
      <c r="BJ21" s="1408"/>
      <c r="BK21" s="1445"/>
      <c r="BL21" s="1441"/>
      <c r="BM21" s="1441"/>
      <c r="BN21" s="1441"/>
      <c r="BO21" s="1441"/>
    </row>
    <row r="22" spans="2:67" ht="14.25" customHeight="1" x14ac:dyDescent="0.25">
      <c r="B22" s="1378">
        <v>5</v>
      </c>
      <c r="C22" s="1421">
        <v>41804.541666666664</v>
      </c>
      <c r="D22" s="1417" t="s">
        <v>173</v>
      </c>
      <c r="E22" s="1418" t="s">
        <v>6</v>
      </c>
      <c r="F22" s="1419" t="s">
        <v>172</v>
      </c>
      <c r="G22" s="1565">
        <v>2</v>
      </c>
      <c r="H22" s="1432" t="s">
        <v>6</v>
      </c>
      <c r="I22" s="1562">
        <v>2</v>
      </c>
      <c r="J22" s="1562" t="s">
        <v>214</v>
      </c>
      <c r="K22" s="1508">
        <f>IF('Resultat &amp; tabell'!J22="",0,BI22)</f>
        <v>0</v>
      </c>
      <c r="L22" s="1509">
        <v>1</v>
      </c>
      <c r="M22" s="1510" t="str">
        <f>VLOOKUP(L22,$AT$22:$AY$25,2,FALSE)</f>
        <v>Colombia</v>
      </c>
      <c r="N22" s="1511">
        <f>VLOOKUP(M22,$AU$22:$AY$25,2,FALSE)</f>
        <v>5</v>
      </c>
      <c r="O22" s="1511">
        <f>VLOOKUP(M22,$AU$22:$AY$25,3,FALSE)</f>
        <v>6</v>
      </c>
      <c r="P22" s="1511">
        <f>VLOOKUP(M22,$AU$22:$AY$25,4,FALSE)</f>
        <v>5</v>
      </c>
      <c r="Q22" s="1512">
        <f>VLOOKUP(M22,$AU$22:$AY$25,5,FALSE)</f>
        <v>1</v>
      </c>
      <c r="S22" s="1501"/>
      <c r="T22" s="1384"/>
      <c r="U22" s="1384"/>
      <c r="V22" s="1384"/>
      <c r="W22" s="1384"/>
      <c r="Z22" s="1391" t="s">
        <v>42</v>
      </c>
      <c r="AA22" s="1392">
        <f t="shared" ref="AA22:AA27" si="27">IF(G22="",0,IF($G22&lt;$I22,0,IF($G22=$I22,1,3)))</f>
        <v>1</v>
      </c>
      <c r="AB22" s="1392">
        <f t="shared" ref="AB22:AB27" si="28">G22</f>
        <v>2</v>
      </c>
      <c r="AC22" s="1392">
        <f t="shared" ref="AC22:AC27" si="29">I22</f>
        <v>2</v>
      </c>
      <c r="AD22" s="1391" t="s">
        <v>43</v>
      </c>
      <c r="AE22" s="1392">
        <f t="shared" ref="AE22:AE27" si="30">IF(I22="",0,IF(I22&lt;G22,0,IF(G22=I22,1,3)))</f>
        <v>1</v>
      </c>
      <c r="AF22" s="1388">
        <f t="shared" ref="AF22:AF27" si="31">I22</f>
        <v>2</v>
      </c>
      <c r="AG22" s="1388">
        <f t="shared" ref="AG22:AG27" si="32">G22</f>
        <v>2</v>
      </c>
      <c r="AI22" s="1387">
        <f>RANK($AJ22,$AJ$22:$AJ$25,1)+COUNTIF($AJ$22:$AJ22,$AJ22)-1</f>
        <v>1</v>
      </c>
      <c r="AJ22" s="1387">
        <f>AK22+AL22+AM22</f>
        <v>1</v>
      </c>
      <c r="AK22" s="1387">
        <f>SUMPRODUCT(($AO$22:$AO$25=AO22)*($AR$22:$AR$25=AR22)*($AP$22:$AP$25&gt;AP22))</f>
        <v>0</v>
      </c>
      <c r="AL22" s="1387">
        <f>SUMPRODUCT(($AO$22:$AO$25=AO22)*($AR$22:$AR$25&gt;AR22))</f>
        <v>0</v>
      </c>
      <c r="AM22" s="1387">
        <f>RANK(AO22,$AO$22:$AO$25)</f>
        <v>1</v>
      </c>
      <c r="AN22" s="1391" t="s">
        <v>42</v>
      </c>
      <c r="AO22" s="1387">
        <f>SUMIF($Z$22:$Z$27,$AN22,$AA$22:$AA$27)+SUMIF($AD$22:$AD$27,$AN22,$AE$22:$AE$27)</f>
        <v>5</v>
      </c>
      <c r="AP22" s="1387">
        <f>SUMIF($Z$22:$Z$27,$AN22,$AB$22:$AB$27)+SUMIF($AD$22:$AD$27,$AN22,$AF$22:$AF$27)</f>
        <v>6</v>
      </c>
      <c r="AQ22" s="1387">
        <f>SUMIF($Z$22:$Z$27,$AN22,$AC$22:$AC$27)+SUMIF($AD$22:$AD$27,$AN22,$AG$22:$AG$27)</f>
        <v>5</v>
      </c>
      <c r="AR22" s="1387">
        <f>AP22-AQ22</f>
        <v>1</v>
      </c>
      <c r="AT22" s="1387">
        <v>1</v>
      </c>
      <c r="AU22" s="1387" t="str">
        <f>VLOOKUP($AT22,$AI$22:$AR$25,6,FALSE)</f>
        <v>Colombia</v>
      </c>
      <c r="AV22" s="1387">
        <f>VLOOKUP($AU22,$AN$22:$AR$25,2,FALSE)</f>
        <v>5</v>
      </c>
      <c r="AW22" s="1387">
        <f>VLOOKUP($AU22,$AN$22:$AR$25,3,FALSE)</f>
        <v>6</v>
      </c>
      <c r="AX22" s="1387">
        <f>VLOOKUP($AU22,$AN$22:$AR$25,4,FALSE)</f>
        <v>5</v>
      </c>
      <c r="AY22" s="1387">
        <f>VLOOKUP($AU22,$AN$22:$AR$25,5,FALSE)</f>
        <v>1</v>
      </c>
      <c r="AZ22" s="1449">
        <v>5</v>
      </c>
      <c r="BA22" s="1456">
        <v>41804.541666666664</v>
      </c>
      <c r="BB22" s="1451" t="s">
        <v>42</v>
      </c>
      <c r="BC22" s="1452" t="s">
        <v>6</v>
      </c>
      <c r="BD22" s="1453" t="s">
        <v>43</v>
      </c>
      <c r="BE22" s="1455">
        <f>IF(G22='Resultat &amp; tabell'!$G22,2,0)</f>
        <v>0</v>
      </c>
      <c r="BF22" s="1454" t="s">
        <v>6</v>
      </c>
      <c r="BG22" s="1455">
        <f>IF(I22='Resultat &amp; tabell'!$I22,2,0)</f>
        <v>0</v>
      </c>
      <c r="BH22" s="1455">
        <f>IF(J22='Resultat &amp; tabell'!$J22,1,0)</f>
        <v>0</v>
      </c>
      <c r="BI22" s="1439">
        <f t="shared" ref="BI22:BI27" si="33">SUM(BE22+BG22+BH22)</f>
        <v>0</v>
      </c>
      <c r="BJ22" s="1409"/>
      <c r="BK22" s="1442"/>
      <c r="BL22" s="1479"/>
      <c r="BM22" s="1479"/>
      <c r="BN22" s="1479"/>
      <c r="BO22" s="1479"/>
    </row>
    <row r="23" spans="2:67" ht="14.25" customHeight="1" x14ac:dyDescent="0.25">
      <c r="B23" s="1378">
        <v>6</v>
      </c>
      <c r="C23" s="1421">
        <v>41805</v>
      </c>
      <c r="D23" s="1425" t="s">
        <v>167</v>
      </c>
      <c r="E23" s="1418" t="s">
        <v>6</v>
      </c>
      <c r="F23" s="1419" t="s">
        <v>171</v>
      </c>
      <c r="G23" s="1565">
        <v>2</v>
      </c>
      <c r="H23" s="1432" t="s">
        <v>6</v>
      </c>
      <c r="I23" s="1562">
        <v>1</v>
      </c>
      <c r="J23" s="1562">
        <v>2</v>
      </c>
      <c r="K23" s="1508">
        <f>IF('Resultat &amp; tabell'!J23="",0,BI23)</f>
        <v>4</v>
      </c>
      <c r="L23" s="1498">
        <v>2</v>
      </c>
      <c r="M23" s="1514" t="str">
        <f>VLOOKUP(L23,$AT$22:$AY$25,2,FALSE)</f>
        <v>Grekland</v>
      </c>
      <c r="N23" s="1515">
        <f>VLOOKUP(M23,$AU$22:$AY$25,2,FALSE)</f>
        <v>5</v>
      </c>
      <c r="O23" s="1515">
        <f>VLOOKUP(M23,$AU$22:$AY$25,3,FALSE)</f>
        <v>6</v>
      </c>
      <c r="P23" s="1515">
        <f>VLOOKUP(M23,$AU$22:$AY$25,4,FALSE)</f>
        <v>5</v>
      </c>
      <c r="Q23" s="1516">
        <f>VLOOKUP(M23,$AU$22:$AY$25,5,FALSE)</f>
        <v>1</v>
      </c>
      <c r="S23" s="1501"/>
      <c r="T23" s="1384"/>
      <c r="U23" s="1384"/>
      <c r="V23" s="1384"/>
      <c r="W23" s="1384"/>
      <c r="Z23" s="1388" t="s">
        <v>46</v>
      </c>
      <c r="AA23" s="1392">
        <f t="shared" si="27"/>
        <v>3</v>
      </c>
      <c r="AB23" s="1392">
        <f t="shared" si="28"/>
        <v>2</v>
      </c>
      <c r="AC23" s="1392">
        <f t="shared" si="29"/>
        <v>1</v>
      </c>
      <c r="AD23" s="1391" t="s">
        <v>47</v>
      </c>
      <c r="AE23" s="1392">
        <f t="shared" si="30"/>
        <v>0</v>
      </c>
      <c r="AF23" s="1388">
        <f t="shared" si="31"/>
        <v>1</v>
      </c>
      <c r="AG23" s="1388">
        <f t="shared" si="32"/>
        <v>2</v>
      </c>
      <c r="AI23" s="1387">
        <f>RANK($AJ23,$AJ$22:$AJ$25,1)+COUNTIF($AJ$22:$AJ23,$AJ23)-1</f>
        <v>3</v>
      </c>
      <c r="AJ23" s="1387">
        <f>AK23+AL23+AM23</f>
        <v>3</v>
      </c>
      <c r="AK23" s="1387">
        <f t="shared" ref="AK23:AK25" si="34">SUMPRODUCT(($AO$22:$AO$25=AO23)*($AR$22:$AR$25=AR23)*($AP$22:$AP$25&gt;AP23))</f>
        <v>0</v>
      </c>
      <c r="AL23" s="1387">
        <f t="shared" ref="AL23:AL25" si="35">SUMPRODUCT(($AO$22:$AO$25=AO23)*($AR$22:$AR$25&gt;AR23))</f>
        <v>0</v>
      </c>
      <c r="AM23" s="1387">
        <f t="shared" ref="AM23:AM25" si="36">RANK(AO23,$AO$22:$AO$25)</f>
        <v>3</v>
      </c>
      <c r="AN23" s="1388" t="s">
        <v>46</v>
      </c>
      <c r="AO23" s="1387">
        <f t="shared" ref="AO23:AO25" si="37">SUMIF($Z$22:$Z$27,$AN23,$AA$22:$AA$27)+SUMIF($AD$22:$AD$27,$AN23,$AE$22:$AE$27)</f>
        <v>3</v>
      </c>
      <c r="AP23" s="1387">
        <f t="shared" ref="AP23:AP25" si="38">SUMIF($Z$22:$Z$27,$AN23,$AB$22:$AB$27)+SUMIF($AD$22:$AD$27,$AN23,$AF$22:$AF$27)</f>
        <v>4</v>
      </c>
      <c r="AQ23" s="1387">
        <f t="shared" ref="AQ23:AQ25" si="39">SUMIF($Z$22:$Z$27,$AN23,$AC$22:$AC$27)+SUMIF($AD$22:$AD$27,$AN23,$AG$22:$AG$27)</f>
        <v>5</v>
      </c>
      <c r="AR23" s="1387">
        <f t="shared" ref="AR23:AR25" si="40">AP23-AQ23</f>
        <v>-1</v>
      </c>
      <c r="AT23" s="1387">
        <v>2</v>
      </c>
      <c r="AU23" s="1387" t="str">
        <f t="shared" ref="AU23:AU25" si="41">VLOOKUP($AT23,$AI$22:$AR$25,6,FALSE)</f>
        <v>Grekland</v>
      </c>
      <c r="AV23" s="1387">
        <f t="shared" ref="AV23:AV25" si="42">VLOOKUP($AU23,$AN$22:$AR$25,2,FALSE)</f>
        <v>5</v>
      </c>
      <c r="AW23" s="1387">
        <f t="shared" ref="AW23:AW25" si="43">VLOOKUP($AU23,$AN$22:$AR$25,3,FALSE)</f>
        <v>6</v>
      </c>
      <c r="AX23" s="1387">
        <f t="shared" ref="AX23:AX25" si="44">VLOOKUP($AU23,$AN$22:$AR$25,4,FALSE)</f>
        <v>5</v>
      </c>
      <c r="AY23" s="1387">
        <f t="shared" ref="AY23:AY25" si="45">VLOOKUP($AU23,$AN$22:$AR$25,5,FALSE)</f>
        <v>1</v>
      </c>
      <c r="AZ23" s="1449">
        <v>6</v>
      </c>
      <c r="BA23" s="1456">
        <v>41805</v>
      </c>
      <c r="BB23" s="1472" t="s">
        <v>46</v>
      </c>
      <c r="BC23" s="1452" t="s">
        <v>6</v>
      </c>
      <c r="BD23" s="1453" t="s">
        <v>47</v>
      </c>
      <c r="BE23" s="1455">
        <f>IF(G23='Resultat &amp; tabell'!$G23,2,0)</f>
        <v>2</v>
      </c>
      <c r="BF23" s="1454" t="s">
        <v>6</v>
      </c>
      <c r="BG23" s="1455">
        <f>IF(I23='Resultat &amp; tabell'!$I23,2,0)</f>
        <v>2</v>
      </c>
      <c r="BH23" s="1455">
        <f>IF(J23='Resultat &amp; tabell'!$J23,1,0)</f>
        <v>0</v>
      </c>
      <c r="BI23" s="1439">
        <f t="shared" si="33"/>
        <v>4</v>
      </c>
      <c r="BK23" s="1442"/>
      <c r="BL23" s="1479"/>
      <c r="BM23" s="1479"/>
      <c r="BN23" s="1479"/>
      <c r="BO23" s="1479"/>
    </row>
    <row r="24" spans="2:67" ht="14.25" customHeight="1" x14ac:dyDescent="0.25">
      <c r="B24" s="1378">
        <v>21</v>
      </c>
      <c r="C24" s="1421">
        <v>41809.541666666664</v>
      </c>
      <c r="D24" s="1417" t="s">
        <v>173</v>
      </c>
      <c r="E24" s="1418" t="s">
        <v>6</v>
      </c>
      <c r="F24" s="1419" t="s">
        <v>167</v>
      </c>
      <c r="G24" s="1565">
        <v>2</v>
      </c>
      <c r="H24" s="1432" t="s">
        <v>6</v>
      </c>
      <c r="I24" s="1562">
        <v>1</v>
      </c>
      <c r="J24" s="1562" t="s">
        <v>214</v>
      </c>
      <c r="K24" s="1508">
        <f>IF('Resultat &amp; tabell'!J24="",0,BI24)</f>
        <v>4</v>
      </c>
      <c r="L24" s="1498">
        <v>3</v>
      </c>
      <c r="M24" s="1529" t="str">
        <f>VLOOKUP(L24,$AT$22:$AY$25,2,FALSE)</f>
        <v>Elfenbenskusten</v>
      </c>
      <c r="N24" s="1530">
        <f>VLOOKUP(M24,$AU$22:$AY$25,2,FALSE)</f>
        <v>3</v>
      </c>
      <c r="O24" s="1530">
        <f>VLOOKUP(M24,$AU$22:$AY$25,3,FALSE)</f>
        <v>4</v>
      </c>
      <c r="P24" s="1530">
        <f>VLOOKUP(M24,$AU$22:$AY$25,4,FALSE)</f>
        <v>5</v>
      </c>
      <c r="Q24" s="1531">
        <f>VLOOKUP(M24,$AU$22:$AY$25,5,FALSE)</f>
        <v>-1</v>
      </c>
      <c r="S24" s="1501"/>
      <c r="T24" s="1384"/>
      <c r="U24" s="1384"/>
      <c r="V24" s="1384"/>
      <c r="W24" s="1384"/>
      <c r="Z24" s="1391" t="s">
        <v>42</v>
      </c>
      <c r="AA24" s="1392">
        <f t="shared" si="27"/>
        <v>3</v>
      </c>
      <c r="AB24" s="1392">
        <f t="shared" si="28"/>
        <v>2</v>
      </c>
      <c r="AC24" s="1392">
        <f t="shared" si="29"/>
        <v>1</v>
      </c>
      <c r="AD24" s="1391" t="s">
        <v>46</v>
      </c>
      <c r="AE24" s="1392">
        <f t="shared" si="30"/>
        <v>0</v>
      </c>
      <c r="AF24" s="1388">
        <f t="shared" si="31"/>
        <v>1</v>
      </c>
      <c r="AG24" s="1388">
        <f t="shared" si="32"/>
        <v>2</v>
      </c>
      <c r="AI24" s="1387">
        <f>RANK($AJ24,$AJ$22:$AJ$25,1)+COUNTIF($AJ$22:$AJ24,$AJ24)-1</f>
        <v>2</v>
      </c>
      <c r="AJ24" s="1387">
        <f>AK24+AL24+AM24</f>
        <v>1</v>
      </c>
      <c r="AK24" s="1387">
        <f t="shared" si="34"/>
        <v>0</v>
      </c>
      <c r="AL24" s="1387">
        <f t="shared" si="35"/>
        <v>0</v>
      </c>
      <c r="AM24" s="1387">
        <f t="shared" si="36"/>
        <v>1</v>
      </c>
      <c r="AN24" s="1391" t="s">
        <v>43</v>
      </c>
      <c r="AO24" s="1387">
        <f t="shared" si="37"/>
        <v>5</v>
      </c>
      <c r="AP24" s="1387">
        <f t="shared" si="38"/>
        <v>6</v>
      </c>
      <c r="AQ24" s="1387">
        <f t="shared" si="39"/>
        <v>5</v>
      </c>
      <c r="AR24" s="1387">
        <f t="shared" si="40"/>
        <v>1</v>
      </c>
      <c r="AT24" s="1387">
        <v>3</v>
      </c>
      <c r="AU24" s="1387" t="str">
        <f t="shared" si="41"/>
        <v>Elfenbenskusten</v>
      </c>
      <c r="AV24" s="1387">
        <f t="shared" si="42"/>
        <v>3</v>
      </c>
      <c r="AW24" s="1387">
        <f t="shared" si="43"/>
        <v>4</v>
      </c>
      <c r="AX24" s="1387">
        <f t="shared" si="44"/>
        <v>5</v>
      </c>
      <c r="AY24" s="1387">
        <f t="shared" si="45"/>
        <v>-1</v>
      </c>
      <c r="AZ24" s="1449">
        <v>21</v>
      </c>
      <c r="BA24" s="1456">
        <v>41809.541666666664</v>
      </c>
      <c r="BB24" s="1451" t="s">
        <v>42</v>
      </c>
      <c r="BC24" s="1452" t="s">
        <v>6</v>
      </c>
      <c r="BD24" s="1453" t="s">
        <v>46</v>
      </c>
      <c r="BE24" s="1455">
        <f>IF(G24='Resultat &amp; tabell'!$G24,2,0)</f>
        <v>2</v>
      </c>
      <c r="BF24" s="1454" t="s">
        <v>6</v>
      </c>
      <c r="BG24" s="1455">
        <f>IF(I24='Resultat &amp; tabell'!$I24,2,0)</f>
        <v>2</v>
      </c>
      <c r="BH24" s="1455">
        <f>IF(J24='Resultat &amp; tabell'!$J24,1,0)</f>
        <v>0</v>
      </c>
      <c r="BI24" s="1439">
        <f t="shared" si="33"/>
        <v>4</v>
      </c>
      <c r="BK24" s="1457"/>
      <c r="BL24" s="1479"/>
      <c r="BM24" s="1479"/>
      <c r="BN24" s="1479"/>
      <c r="BO24" s="1479"/>
    </row>
    <row r="25" spans="2:67" ht="14.25" customHeight="1" x14ac:dyDescent="0.25">
      <c r="B25" s="1378">
        <v>22</v>
      </c>
      <c r="C25" s="1421">
        <v>41809.791666666664</v>
      </c>
      <c r="D25" s="1417" t="s">
        <v>171</v>
      </c>
      <c r="E25" s="1418" t="s">
        <v>6</v>
      </c>
      <c r="F25" s="1419" t="s">
        <v>172</v>
      </c>
      <c r="G25" s="1565">
        <v>2</v>
      </c>
      <c r="H25" s="1432" t="s">
        <v>6</v>
      </c>
      <c r="I25" s="1562">
        <v>2</v>
      </c>
      <c r="J25" s="1562">
        <v>2</v>
      </c>
      <c r="K25" s="1508">
        <f>IF('Resultat &amp; tabell'!J25="",0,BI25)</f>
        <v>0</v>
      </c>
      <c r="L25" s="1498">
        <v>4</v>
      </c>
      <c r="M25" s="1518" t="str">
        <f>VLOOKUP(L25,$AT$22:$AY$25,2,FALSE)</f>
        <v>Japan</v>
      </c>
      <c r="N25" s="1515">
        <f>VLOOKUP(M25,$AU$22:$AY$25,2,FALSE)</f>
        <v>2</v>
      </c>
      <c r="O25" s="1515">
        <f>VLOOKUP(M25,$AU$22:$AY$25,3,FALSE)</f>
        <v>5</v>
      </c>
      <c r="P25" s="1515">
        <f>VLOOKUP(M25,$AU$22:$AY$25,4,FALSE)</f>
        <v>6</v>
      </c>
      <c r="Q25" s="1516">
        <f>VLOOKUP(M25,$AU$22:$AY$25,5,FALSE)</f>
        <v>-1</v>
      </c>
      <c r="S25" s="1501"/>
      <c r="T25" s="1384"/>
      <c r="U25" s="1384"/>
      <c r="V25" s="1384"/>
      <c r="W25" s="1384"/>
      <c r="Z25" s="1391" t="s">
        <v>47</v>
      </c>
      <c r="AA25" s="1392">
        <f t="shared" si="27"/>
        <v>1</v>
      </c>
      <c r="AB25" s="1392">
        <f t="shared" si="28"/>
        <v>2</v>
      </c>
      <c r="AC25" s="1392">
        <f t="shared" si="29"/>
        <v>2</v>
      </c>
      <c r="AD25" s="1391" t="s">
        <v>43</v>
      </c>
      <c r="AE25" s="1392">
        <f t="shared" si="30"/>
        <v>1</v>
      </c>
      <c r="AF25" s="1388">
        <f t="shared" si="31"/>
        <v>2</v>
      </c>
      <c r="AG25" s="1388">
        <f t="shared" si="32"/>
        <v>2</v>
      </c>
      <c r="AI25" s="1387">
        <f>RANK($AJ25,$AJ$22:$AJ$25,1)+COUNTIF($AJ$22:$AJ25,$AJ25)-1</f>
        <v>4</v>
      </c>
      <c r="AJ25" s="1387">
        <f>AK25+AL25+AM25</f>
        <v>4</v>
      </c>
      <c r="AK25" s="1387">
        <f t="shared" si="34"/>
        <v>0</v>
      </c>
      <c r="AL25" s="1387">
        <f t="shared" si="35"/>
        <v>0</v>
      </c>
      <c r="AM25" s="1387">
        <f t="shared" si="36"/>
        <v>4</v>
      </c>
      <c r="AN25" s="1391" t="s">
        <v>47</v>
      </c>
      <c r="AO25" s="1387">
        <f t="shared" si="37"/>
        <v>2</v>
      </c>
      <c r="AP25" s="1387">
        <f t="shared" si="38"/>
        <v>5</v>
      </c>
      <c r="AQ25" s="1387">
        <f t="shared" si="39"/>
        <v>6</v>
      </c>
      <c r="AR25" s="1387">
        <f t="shared" si="40"/>
        <v>-1</v>
      </c>
      <c r="AT25" s="1387">
        <v>4</v>
      </c>
      <c r="AU25" s="1387" t="str">
        <f t="shared" si="41"/>
        <v>Japan</v>
      </c>
      <c r="AV25" s="1387">
        <f t="shared" si="42"/>
        <v>2</v>
      </c>
      <c r="AW25" s="1387">
        <f t="shared" si="43"/>
        <v>5</v>
      </c>
      <c r="AX25" s="1387">
        <f t="shared" si="44"/>
        <v>6</v>
      </c>
      <c r="AY25" s="1387">
        <f t="shared" si="45"/>
        <v>-1</v>
      </c>
      <c r="AZ25" s="1449">
        <v>22</v>
      </c>
      <c r="BA25" s="1456">
        <v>41809.791666666664</v>
      </c>
      <c r="BB25" s="1451" t="s">
        <v>47</v>
      </c>
      <c r="BC25" s="1452" t="s">
        <v>6</v>
      </c>
      <c r="BD25" s="1453" t="s">
        <v>43</v>
      </c>
      <c r="BE25" s="1455">
        <f>IF(G25='Resultat &amp; tabell'!$G25,2,0)</f>
        <v>0</v>
      </c>
      <c r="BF25" s="1454" t="s">
        <v>6</v>
      </c>
      <c r="BG25" s="1455">
        <f>IF(I25='Resultat &amp; tabell'!$I25,2,0)</f>
        <v>0</v>
      </c>
      <c r="BH25" s="1455">
        <f>IF(J25='Resultat &amp; tabell'!$J25,1,0)</f>
        <v>0</v>
      </c>
      <c r="BI25" s="1439">
        <f t="shared" si="33"/>
        <v>0</v>
      </c>
      <c r="BK25" s="1457"/>
      <c r="BL25" s="1479"/>
      <c r="BM25" s="1479"/>
      <c r="BN25" s="1479"/>
      <c r="BO25" s="1479"/>
    </row>
    <row r="26" spans="2:67" ht="14.25" customHeight="1" x14ac:dyDescent="0.25">
      <c r="B26" s="1378">
        <v>37</v>
      </c>
      <c r="C26" s="1421">
        <v>41814.666666666664</v>
      </c>
      <c r="D26" s="1417" t="s">
        <v>171</v>
      </c>
      <c r="E26" s="1418" t="s">
        <v>6</v>
      </c>
      <c r="F26" s="1419" t="s">
        <v>173</v>
      </c>
      <c r="G26" s="1565">
        <v>2</v>
      </c>
      <c r="H26" s="1432" t="s">
        <v>6</v>
      </c>
      <c r="I26" s="1562">
        <v>2</v>
      </c>
      <c r="J26" s="1562" t="s">
        <v>214</v>
      </c>
      <c r="K26" s="1508">
        <f>IF('Resultat &amp; tabell'!J26="",0,BI26)</f>
        <v>0</v>
      </c>
      <c r="N26" s="1520"/>
      <c r="O26" s="1520"/>
      <c r="P26" s="1520"/>
      <c r="Q26" s="1520"/>
      <c r="S26" s="1501"/>
      <c r="T26" s="1384"/>
      <c r="U26" s="1384"/>
      <c r="V26" s="1384"/>
      <c r="W26" s="1384"/>
      <c r="Z26" s="1391" t="s">
        <v>47</v>
      </c>
      <c r="AA26" s="1392">
        <f t="shared" si="27"/>
        <v>1</v>
      </c>
      <c r="AB26" s="1392">
        <f t="shared" si="28"/>
        <v>2</v>
      </c>
      <c r="AC26" s="1392">
        <f t="shared" si="29"/>
        <v>2</v>
      </c>
      <c r="AD26" s="1391" t="s">
        <v>42</v>
      </c>
      <c r="AE26" s="1392">
        <f t="shared" si="30"/>
        <v>1</v>
      </c>
      <c r="AF26" s="1388">
        <f t="shared" si="31"/>
        <v>2</v>
      </c>
      <c r="AG26" s="1388">
        <f t="shared" si="32"/>
        <v>2</v>
      </c>
      <c r="AZ26" s="1449">
        <v>37</v>
      </c>
      <c r="BA26" s="1456">
        <v>41814.666666666664</v>
      </c>
      <c r="BB26" s="1451" t="s">
        <v>47</v>
      </c>
      <c r="BC26" s="1452" t="s">
        <v>6</v>
      </c>
      <c r="BD26" s="1453" t="s">
        <v>42</v>
      </c>
      <c r="BE26" s="1455">
        <f>IF(G26='Resultat &amp; tabell'!$G26,2,0)</f>
        <v>0</v>
      </c>
      <c r="BF26" s="1454" t="s">
        <v>6</v>
      </c>
      <c r="BG26" s="1455">
        <f>IF(I26='Resultat &amp; tabell'!$I26,2,0)</f>
        <v>0</v>
      </c>
      <c r="BH26" s="1455">
        <f>IF(J26='Resultat &amp; tabell'!$J26,1,0)</f>
        <v>0</v>
      </c>
      <c r="BI26" s="1439">
        <f t="shared" si="33"/>
        <v>0</v>
      </c>
      <c r="BL26" s="1479"/>
      <c r="BM26" s="1479"/>
      <c r="BN26" s="1479"/>
      <c r="BO26" s="1479"/>
    </row>
    <row r="27" spans="2:67" ht="14.25" customHeight="1" x14ac:dyDescent="0.25">
      <c r="B27" s="1378">
        <v>38</v>
      </c>
      <c r="C27" s="1421">
        <v>41814.708333333336</v>
      </c>
      <c r="D27" s="1417" t="s">
        <v>172</v>
      </c>
      <c r="E27" s="1418" t="s">
        <v>6</v>
      </c>
      <c r="F27" s="1419" t="s">
        <v>167</v>
      </c>
      <c r="G27" s="1565">
        <v>2</v>
      </c>
      <c r="H27" s="1432" t="s">
        <v>6</v>
      </c>
      <c r="I27" s="1562">
        <v>1</v>
      </c>
      <c r="J27" s="1562">
        <v>1</v>
      </c>
      <c r="K27" s="1508">
        <f>IF('Resultat &amp; tabell'!J27="",0,BI27)</f>
        <v>5</v>
      </c>
      <c r="N27" s="1520"/>
      <c r="O27" s="1520"/>
      <c r="P27" s="1520"/>
      <c r="Q27" s="1520"/>
      <c r="S27" s="1501"/>
      <c r="T27" s="1384"/>
      <c r="U27" s="1384"/>
      <c r="V27" s="1384"/>
      <c r="W27" s="1384"/>
      <c r="Z27" s="1391" t="s">
        <v>43</v>
      </c>
      <c r="AA27" s="1392">
        <f t="shared" si="27"/>
        <v>3</v>
      </c>
      <c r="AB27" s="1392">
        <f t="shared" si="28"/>
        <v>2</v>
      </c>
      <c r="AC27" s="1392">
        <f t="shared" si="29"/>
        <v>1</v>
      </c>
      <c r="AD27" s="1391" t="s">
        <v>46</v>
      </c>
      <c r="AE27" s="1392">
        <f t="shared" si="30"/>
        <v>0</v>
      </c>
      <c r="AF27" s="1388">
        <f t="shared" si="31"/>
        <v>1</v>
      </c>
      <c r="AG27" s="1388">
        <f t="shared" si="32"/>
        <v>2</v>
      </c>
      <c r="AZ27" s="1449">
        <v>38</v>
      </c>
      <c r="BA27" s="1456">
        <v>41814.708333333336</v>
      </c>
      <c r="BB27" s="1451" t="s">
        <v>43</v>
      </c>
      <c r="BC27" s="1452" t="s">
        <v>6</v>
      </c>
      <c r="BD27" s="1453" t="s">
        <v>46</v>
      </c>
      <c r="BE27" s="1455">
        <f>IF(G27='Resultat &amp; tabell'!$G27,2,0)</f>
        <v>2</v>
      </c>
      <c r="BF27" s="1454" t="s">
        <v>6</v>
      </c>
      <c r="BG27" s="1455">
        <f>IF(I27='Resultat &amp; tabell'!$I27,2,0)</f>
        <v>2</v>
      </c>
      <c r="BH27" s="1455">
        <f>IF(J27='Resultat &amp; tabell'!$J27,1,0)</f>
        <v>1</v>
      </c>
      <c r="BI27" s="1439">
        <f t="shared" si="33"/>
        <v>5</v>
      </c>
      <c r="BL27" s="1479"/>
      <c r="BM27" s="1479"/>
      <c r="BN27" s="1479"/>
      <c r="BO27" s="1479"/>
    </row>
    <row r="28" spans="2:67" ht="14.25" customHeight="1" x14ac:dyDescent="0.25">
      <c r="C28" s="1393"/>
      <c r="K28" s="1521"/>
      <c r="N28" s="1520"/>
      <c r="O28" s="1520"/>
      <c r="P28" s="1520"/>
      <c r="Q28" s="1520"/>
      <c r="S28" s="1501"/>
      <c r="T28" s="1384"/>
      <c r="U28" s="1384"/>
      <c r="V28" s="1384"/>
      <c r="W28" s="1384"/>
      <c r="BA28" s="1464"/>
      <c r="BI28" s="1440"/>
      <c r="BL28" s="1479"/>
      <c r="BM28" s="1479"/>
      <c r="BN28" s="1479"/>
      <c r="BO28" s="1479"/>
    </row>
    <row r="29" spans="2:67" s="1398" customFormat="1" ht="14.25" customHeight="1" x14ac:dyDescent="0.25">
      <c r="B29" s="1375" t="s">
        <v>53</v>
      </c>
      <c r="C29" s="1396"/>
      <c r="D29" s="1381"/>
      <c r="E29" s="1382"/>
      <c r="F29" s="1381"/>
      <c r="G29" s="1382"/>
      <c r="H29" s="1382"/>
      <c r="I29" s="1382"/>
      <c r="J29" s="1382"/>
      <c r="K29" s="1521"/>
      <c r="L29" s="1522"/>
      <c r="M29" s="1523"/>
      <c r="N29" s="1524"/>
      <c r="O29" s="1524"/>
      <c r="P29" s="1524"/>
      <c r="Q29" s="1524"/>
      <c r="R29" s="1523"/>
      <c r="S29" s="1523"/>
      <c r="Z29" s="1385"/>
      <c r="AA29" s="1392"/>
      <c r="AB29" s="1392"/>
      <c r="AC29" s="1392"/>
      <c r="AD29" s="1385"/>
      <c r="AE29" s="1399"/>
      <c r="AF29" s="1400"/>
      <c r="AG29" s="1400"/>
      <c r="AH29" s="1399"/>
      <c r="AI29" s="1399"/>
      <c r="AJ29" s="1399"/>
      <c r="AK29" s="1399"/>
      <c r="AL29" s="1399"/>
      <c r="AM29" s="1399"/>
      <c r="AN29" s="1399"/>
      <c r="AO29" s="1399"/>
      <c r="AP29" s="1399"/>
      <c r="AQ29" s="1399"/>
      <c r="AR29" s="1399"/>
      <c r="AS29" s="1399"/>
      <c r="AT29" s="1399"/>
      <c r="AU29" s="1399"/>
      <c r="AV29" s="1399"/>
      <c r="AW29" s="1399"/>
      <c r="AX29" s="1399"/>
      <c r="AY29" s="1399"/>
      <c r="AZ29" s="1442" t="s">
        <v>53</v>
      </c>
      <c r="BA29" s="1466"/>
      <c r="BB29" s="1443"/>
      <c r="BC29" s="1444"/>
      <c r="BD29" s="1443"/>
      <c r="BE29" s="1444"/>
      <c r="BF29" s="1444"/>
      <c r="BG29" s="1444"/>
      <c r="BH29" s="1444"/>
      <c r="BI29" s="1441"/>
      <c r="BJ29" s="1408"/>
      <c r="BK29" s="1410"/>
      <c r="BL29" s="1441"/>
      <c r="BM29" s="1441"/>
      <c r="BN29" s="1441"/>
      <c r="BO29" s="1441"/>
    </row>
    <row r="30" spans="2:67" s="1398" customFormat="1" ht="14.25" customHeight="1" x14ac:dyDescent="0.25">
      <c r="B30" s="1428" t="s">
        <v>2</v>
      </c>
      <c r="C30" s="1429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430" t="s">
        <v>81</v>
      </c>
      <c r="K30" s="1525" t="s">
        <v>89</v>
      </c>
      <c r="L30" s="1522"/>
      <c r="M30" s="1504" t="s">
        <v>53</v>
      </c>
      <c r="N30" s="1505" t="s">
        <v>89</v>
      </c>
      <c r="O30" s="1505" t="s">
        <v>90</v>
      </c>
      <c r="P30" s="1505" t="s">
        <v>91</v>
      </c>
      <c r="Q30" s="1506" t="s">
        <v>101</v>
      </c>
      <c r="R30" s="1523"/>
      <c r="S30" s="1523"/>
      <c r="Z30" s="1389" t="s">
        <v>87</v>
      </c>
      <c r="AA30" s="1389" t="s">
        <v>89</v>
      </c>
      <c r="AB30" s="1389" t="s">
        <v>90</v>
      </c>
      <c r="AC30" s="1389" t="s">
        <v>91</v>
      </c>
      <c r="AD30" s="1389" t="s">
        <v>88</v>
      </c>
      <c r="AE30" s="1389" t="s">
        <v>89</v>
      </c>
      <c r="AF30" s="1389" t="s">
        <v>90</v>
      </c>
      <c r="AG30" s="1389" t="s">
        <v>91</v>
      </c>
      <c r="AH30" s="1399"/>
      <c r="AI30" s="1390" t="s">
        <v>99</v>
      </c>
      <c r="AJ30" s="1390" t="s">
        <v>98</v>
      </c>
      <c r="AK30" s="1390" t="s">
        <v>97</v>
      </c>
      <c r="AL30" s="1389" t="s">
        <v>96</v>
      </c>
      <c r="AM30" s="1389" t="s">
        <v>95</v>
      </c>
      <c r="AN30" s="1389" t="s">
        <v>92</v>
      </c>
      <c r="AO30" s="1389" t="s">
        <v>89</v>
      </c>
      <c r="AP30" s="1389" t="s">
        <v>90</v>
      </c>
      <c r="AQ30" s="1389" t="s">
        <v>91</v>
      </c>
      <c r="AR30" s="1390" t="s">
        <v>93</v>
      </c>
      <c r="AS30" s="1399"/>
      <c r="AT30" s="1389" t="s">
        <v>94</v>
      </c>
      <c r="AU30" s="1389" t="s">
        <v>92</v>
      </c>
      <c r="AV30" s="1389" t="s">
        <v>89</v>
      </c>
      <c r="AW30" s="1389" t="s">
        <v>90</v>
      </c>
      <c r="AX30" s="1389" t="s">
        <v>91</v>
      </c>
      <c r="AY30" s="1390" t="s">
        <v>93</v>
      </c>
      <c r="AZ30" s="1471" t="s">
        <v>2</v>
      </c>
      <c r="BA30" s="1469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470" t="s">
        <v>81</v>
      </c>
      <c r="BI30" s="1431" t="s">
        <v>89</v>
      </c>
      <c r="BJ30" s="1408"/>
      <c r="BK30" s="1445"/>
      <c r="BL30" s="1441"/>
      <c r="BM30" s="1441"/>
      <c r="BN30" s="1441"/>
      <c r="BO30" s="1441"/>
    </row>
    <row r="31" spans="2:67" ht="14.25" customHeight="1" x14ac:dyDescent="0.25">
      <c r="B31" s="1378">
        <v>7</v>
      </c>
      <c r="C31" s="1421">
        <v>41804.666666666664</v>
      </c>
      <c r="D31" s="1417" t="s">
        <v>182</v>
      </c>
      <c r="E31" s="1418" t="s">
        <v>6</v>
      </c>
      <c r="F31" s="1419" t="s">
        <v>185</v>
      </c>
      <c r="G31" s="1569">
        <v>2</v>
      </c>
      <c r="H31" s="1432" t="s">
        <v>6</v>
      </c>
      <c r="I31" s="1566">
        <v>0</v>
      </c>
      <c r="J31" s="1566">
        <v>1</v>
      </c>
      <c r="K31" s="1508">
        <f>IF('Resultat &amp; tabell'!J31="",0,BI31)</f>
        <v>0</v>
      </c>
      <c r="L31" s="1509">
        <v>1</v>
      </c>
      <c r="M31" s="1510" t="str">
        <f>VLOOKUP(L31,$AT$31:$AY$34,2,FALSE)</f>
        <v>Uruguay</v>
      </c>
      <c r="N31" s="1511">
        <f>VLOOKUP(M31,$AU$31:$AY$34,2,FALSE)</f>
        <v>6</v>
      </c>
      <c r="O31" s="1511">
        <f>VLOOKUP(M31,$AU$31:$AY$34,3,FALSE)</f>
        <v>5</v>
      </c>
      <c r="P31" s="1511">
        <f>VLOOKUP(M31,$AU$31:$AY$34,4,FALSE)</f>
        <v>2</v>
      </c>
      <c r="Q31" s="1512">
        <f>VLOOKUP(M31,$AU$31:$AY$34,5,FALSE)</f>
        <v>3</v>
      </c>
      <c r="S31" s="1501"/>
      <c r="T31" s="1384"/>
      <c r="U31" s="1384"/>
      <c r="V31" s="1384"/>
      <c r="W31" s="1384"/>
      <c r="Z31" s="1391" t="s">
        <v>55</v>
      </c>
      <c r="AA31" s="1392">
        <f t="shared" ref="AA31:AA36" si="46">IF(G31="",0,IF($G31&lt;$I31,0,IF($G31=$I31,1,3)))</f>
        <v>3</v>
      </c>
      <c r="AB31" s="1392">
        <f t="shared" ref="AB31:AB36" si="47">G31</f>
        <v>2</v>
      </c>
      <c r="AC31" s="1392">
        <f t="shared" ref="AC31:AC36" si="48">I31</f>
        <v>0</v>
      </c>
      <c r="AD31" s="1391" t="s">
        <v>56</v>
      </c>
      <c r="AE31" s="1392">
        <f t="shared" ref="AE31:AE36" si="49">IF(I31="",0,IF(I31&lt;G31,0,IF(G31=I31,1,3)))</f>
        <v>0</v>
      </c>
      <c r="AF31" s="1388">
        <f t="shared" ref="AF31:AF36" si="50">I31</f>
        <v>0</v>
      </c>
      <c r="AG31" s="1388">
        <f t="shared" ref="AG31:AG36" si="51">G31</f>
        <v>2</v>
      </c>
      <c r="AI31" s="1387">
        <f>RANK($AJ31,$AJ$31:$AJ$34,1)+COUNTIF($AJ$31:$AJ31,$AJ31)-1</f>
        <v>1</v>
      </c>
      <c r="AJ31" s="1387">
        <f>AK31+AL31+AM31</f>
        <v>1</v>
      </c>
      <c r="AK31" s="1387">
        <f>SUMPRODUCT(($AO$31:$AO$34=AO31)*($AR$31:$AR$34=AR31)*($AP$31:$AP$34&gt;AP31))</f>
        <v>0</v>
      </c>
      <c r="AL31" s="1387">
        <f>SUMPRODUCT(($AO$31:$AO$34=AO31)*($AR$31:$AR$34&gt;AR31))</f>
        <v>0</v>
      </c>
      <c r="AM31" s="1387">
        <f>RANK(AO31,$AO$31:$AO$34)</f>
        <v>1</v>
      </c>
      <c r="AN31" s="1391" t="s">
        <v>55</v>
      </c>
      <c r="AO31" s="1387">
        <f>SUMIF($Z$31:$Z$36,$AN31,$AA$31:$AA$36)+SUMIF($AD$31:$AD$36,$AN31,$AE$31:$AE$36)</f>
        <v>6</v>
      </c>
      <c r="AP31" s="1387">
        <f>SUMIF($Z$31:$Z$36,$AN31,$AB$31:$AB$36)+SUMIF($AD$31:$AD$36,$AN31,$AF$31:$AF$36)</f>
        <v>5</v>
      </c>
      <c r="AQ31" s="1387">
        <f>SUMIF($Z$31:$Z$36,$AN31,$AC$31:$AC$36)+SUMIF($AD$31:$AD$36,$AN31,$AG$31:$AG$36)</f>
        <v>2</v>
      </c>
      <c r="AR31" s="1387">
        <f>AP31-AQ31</f>
        <v>3</v>
      </c>
      <c r="AT31" s="1387">
        <v>1</v>
      </c>
      <c r="AU31" s="1387" t="str">
        <f>VLOOKUP($AT31,$AI$31:$AR$34,6,FALSE)</f>
        <v>Uruguay</v>
      </c>
      <c r="AV31" s="1387">
        <f>VLOOKUP($AU31,$AN$31:$AR$34,2,FALSE)</f>
        <v>6</v>
      </c>
      <c r="AW31" s="1387">
        <f>VLOOKUP($AU31,$AN$31:$AR$34,3,FALSE)</f>
        <v>5</v>
      </c>
      <c r="AX31" s="1387">
        <f>VLOOKUP($AU31,$AN$31:$AR$34,4,FALSE)</f>
        <v>2</v>
      </c>
      <c r="AY31" s="1387">
        <f>VLOOKUP($AU31,$AN$31:$AR$34,5,FALSE)</f>
        <v>3</v>
      </c>
      <c r="AZ31" s="1449">
        <v>7</v>
      </c>
      <c r="BA31" s="1456">
        <v>41804.666666666664</v>
      </c>
      <c r="BB31" s="1451" t="s">
        <v>55</v>
      </c>
      <c r="BC31" s="1452" t="s">
        <v>6</v>
      </c>
      <c r="BD31" s="1453" t="s">
        <v>56</v>
      </c>
      <c r="BE31" s="1455">
        <f>IF(G31='Resultat &amp; tabell'!$G31,2,0)</f>
        <v>0</v>
      </c>
      <c r="BF31" s="1454" t="s">
        <v>6</v>
      </c>
      <c r="BG31" s="1455">
        <f>IF(I31='Resultat &amp; tabell'!$I31,2,0)</f>
        <v>0</v>
      </c>
      <c r="BH31" s="1455">
        <f>IF(J31='Resultat &amp; tabell'!$J31,1,0)</f>
        <v>0</v>
      </c>
      <c r="BI31" s="1439">
        <f t="shared" ref="BI31:BI36" si="52">SUM(BE31+BG31+BH31)</f>
        <v>0</v>
      </c>
      <c r="BJ31" s="1409"/>
      <c r="BK31" s="1442"/>
      <c r="BL31" s="1479"/>
      <c r="BM31" s="1479"/>
      <c r="BN31" s="1479"/>
      <c r="BO31" s="1479"/>
    </row>
    <row r="32" spans="2:67" ht="14.25" customHeight="1" x14ac:dyDescent="0.25">
      <c r="B32" s="1378">
        <v>8</v>
      </c>
      <c r="C32" s="1421">
        <v>41804.75</v>
      </c>
      <c r="D32" s="1417" t="s">
        <v>183</v>
      </c>
      <c r="E32" s="1418" t="s">
        <v>6</v>
      </c>
      <c r="F32" s="1419" t="s">
        <v>184</v>
      </c>
      <c r="G32" s="1569">
        <v>2</v>
      </c>
      <c r="H32" s="1432" t="s">
        <v>6</v>
      </c>
      <c r="I32" s="1566">
        <v>1</v>
      </c>
      <c r="J32" s="1566" t="s">
        <v>214</v>
      </c>
      <c r="K32" s="1508">
        <f>IF('Resultat &amp; tabell'!J32="",0,BI32)</f>
        <v>0</v>
      </c>
      <c r="L32" s="1498">
        <v>2</v>
      </c>
      <c r="M32" s="1514" t="str">
        <f>VLOOKUP(L32,$AT$31:$AY$34,2,FALSE)</f>
        <v>Italien</v>
      </c>
      <c r="N32" s="1515">
        <f>VLOOKUP(M32,$AU$31:$AY$34,2,FALSE)</f>
        <v>6</v>
      </c>
      <c r="O32" s="1515">
        <f>VLOOKUP(M32,$AU$31:$AY$34,3,FALSE)</f>
        <v>5</v>
      </c>
      <c r="P32" s="1515">
        <f>VLOOKUP(M32,$AU$31:$AY$34,4,FALSE)</f>
        <v>3</v>
      </c>
      <c r="Q32" s="1516">
        <f>VLOOKUP(M32,$AU$31:$AY$34,5,FALSE)</f>
        <v>2</v>
      </c>
      <c r="S32" s="1501"/>
      <c r="T32" s="1384"/>
      <c r="U32" s="1384"/>
      <c r="V32" s="1384"/>
      <c r="W32" s="1384"/>
      <c r="Z32" s="1391" t="s">
        <v>59</v>
      </c>
      <c r="AA32" s="1392">
        <f t="shared" si="46"/>
        <v>3</v>
      </c>
      <c r="AB32" s="1392">
        <f t="shared" si="47"/>
        <v>2</v>
      </c>
      <c r="AC32" s="1392">
        <f t="shared" si="48"/>
        <v>1</v>
      </c>
      <c r="AD32" s="1391" t="s">
        <v>60</v>
      </c>
      <c r="AE32" s="1392">
        <f t="shared" si="49"/>
        <v>0</v>
      </c>
      <c r="AF32" s="1388">
        <f t="shared" si="50"/>
        <v>1</v>
      </c>
      <c r="AG32" s="1388">
        <f t="shared" si="51"/>
        <v>2</v>
      </c>
      <c r="AI32" s="1387">
        <f>RANK($AJ32,$AJ$31:$AJ$34,1)+COUNTIF($AJ$31:$AJ32,$AJ32)-1</f>
        <v>3</v>
      </c>
      <c r="AJ32" s="1387">
        <f>AK32+AL32+AM32</f>
        <v>3</v>
      </c>
      <c r="AK32" s="1387">
        <f t="shared" ref="AK32:AK34" si="53">SUMPRODUCT(($AO$31:$AO$34=AO32)*($AR$31:$AR$34=AR32)*($AP$31:$AP$34&gt;AP32))</f>
        <v>0</v>
      </c>
      <c r="AL32" s="1387">
        <f t="shared" ref="AL32:AL34" si="54">SUMPRODUCT(($AO$31:$AO$34=AO32)*($AR$31:$AR$34&gt;AR32))</f>
        <v>2</v>
      </c>
      <c r="AM32" s="1387">
        <f t="shared" ref="AM32:AM34" si="55">RANK(AO32,$AO$31:$AO$34)</f>
        <v>1</v>
      </c>
      <c r="AN32" s="1391" t="s">
        <v>59</v>
      </c>
      <c r="AO32" s="1387">
        <f t="shared" ref="AO32:AO34" si="56">SUMIF($Z$31:$Z$36,$AN32,$AA$31:$AA$36)+SUMIF($AD$31:$AD$36,$AN32,$AE$31:$AE$36)</f>
        <v>6</v>
      </c>
      <c r="AP32" s="1387">
        <f t="shared" ref="AP32:AP34" si="57">SUMIF($Z$31:$Z$36,$AN32,$AB$31:$AB$36)+SUMIF($AD$31:$AD$36,$AN32,$AF$31:$AF$36)</f>
        <v>5</v>
      </c>
      <c r="AQ32" s="1387">
        <f t="shared" ref="AQ32:AQ34" si="58">SUMIF($Z$31:$Z$36,$AN32,$AC$31:$AC$36)+SUMIF($AD$31:$AD$36,$AN32,$AG$31:$AG$36)</f>
        <v>5</v>
      </c>
      <c r="AR32" s="1387">
        <f t="shared" ref="AR32:AR34" si="59">AP32-AQ32</f>
        <v>0</v>
      </c>
      <c r="AT32" s="1387">
        <v>2</v>
      </c>
      <c r="AU32" s="1387" t="str">
        <f t="shared" ref="AU32:AU34" si="60">VLOOKUP($AT32,$AI$31:$AR$34,6,FALSE)</f>
        <v>Italien</v>
      </c>
      <c r="AV32" s="1387">
        <f t="shared" ref="AV32:AV34" si="61">VLOOKUP($AU32,$AN$31:$AR$34,2,FALSE)</f>
        <v>6</v>
      </c>
      <c r="AW32" s="1387">
        <f t="shared" ref="AW32:AW34" si="62">VLOOKUP($AU32,$AN$31:$AR$34,3,FALSE)</f>
        <v>5</v>
      </c>
      <c r="AX32" s="1387">
        <f t="shared" ref="AX32:AX34" si="63">VLOOKUP($AU32,$AN$31:$AR$34,4,FALSE)</f>
        <v>3</v>
      </c>
      <c r="AY32" s="1387">
        <f t="shared" ref="AY32:AY34" si="64">VLOOKUP($AU32,$AN$31:$AR$34,5,FALSE)</f>
        <v>2</v>
      </c>
      <c r="AZ32" s="1449">
        <v>8</v>
      </c>
      <c r="BA32" s="1456">
        <v>41804.75</v>
      </c>
      <c r="BB32" s="1451" t="s">
        <v>59</v>
      </c>
      <c r="BC32" s="1452" t="s">
        <v>6</v>
      </c>
      <c r="BD32" s="1453" t="s">
        <v>60</v>
      </c>
      <c r="BE32" s="1455">
        <f>IF(G32='Resultat &amp; tabell'!$G32,2,0)</f>
        <v>0</v>
      </c>
      <c r="BF32" s="1454" t="s">
        <v>6</v>
      </c>
      <c r="BG32" s="1455">
        <f>IF(I32='Resultat &amp; tabell'!$I32,2,0)</f>
        <v>0</v>
      </c>
      <c r="BH32" s="1455">
        <f>IF(J32='Resultat &amp; tabell'!$J32,1,0)</f>
        <v>0</v>
      </c>
      <c r="BI32" s="1439">
        <f t="shared" si="52"/>
        <v>0</v>
      </c>
      <c r="BK32" s="1442"/>
      <c r="BL32" s="1479"/>
      <c r="BM32" s="1479"/>
      <c r="BN32" s="1479"/>
      <c r="BO32" s="1479"/>
    </row>
    <row r="33" spans="2:67" ht="14.25" customHeight="1" x14ac:dyDescent="0.25">
      <c r="B33" s="1378">
        <v>23</v>
      </c>
      <c r="C33" s="1421">
        <v>41809.666666666664</v>
      </c>
      <c r="D33" s="1417" t="s">
        <v>182</v>
      </c>
      <c r="E33" s="1418" t="s">
        <v>6</v>
      </c>
      <c r="F33" s="1419" t="s">
        <v>183</v>
      </c>
      <c r="G33" s="1569">
        <v>2</v>
      </c>
      <c r="H33" s="1432" t="s">
        <v>6</v>
      </c>
      <c r="I33" s="1566">
        <v>0</v>
      </c>
      <c r="J33" s="1566">
        <v>1</v>
      </c>
      <c r="K33" s="1508">
        <f>IF('Resultat &amp; tabell'!J33="",0,BI33)</f>
        <v>3</v>
      </c>
      <c r="L33" s="1498">
        <v>3</v>
      </c>
      <c r="M33" s="1529" t="str">
        <f>VLOOKUP(L33,$AT$31:$AY$34,2,FALSE)</f>
        <v>England</v>
      </c>
      <c r="N33" s="1530">
        <f>VLOOKUP(M33,$AU$31:$AY$34,2,FALSE)</f>
        <v>6</v>
      </c>
      <c r="O33" s="1530">
        <f>VLOOKUP(M33,$AU$31:$AY$34,3,FALSE)</f>
        <v>5</v>
      </c>
      <c r="P33" s="1530">
        <f>VLOOKUP(M33,$AU$31:$AY$34,4,FALSE)</f>
        <v>5</v>
      </c>
      <c r="Q33" s="1531">
        <f>VLOOKUP(M33,$AU$31:$AY$34,5,FALSE)</f>
        <v>0</v>
      </c>
      <c r="S33" s="1501"/>
      <c r="T33" s="1384"/>
      <c r="U33" s="1384"/>
      <c r="V33" s="1384"/>
      <c r="W33" s="1384"/>
      <c r="Z33" s="1391" t="s">
        <v>55</v>
      </c>
      <c r="AA33" s="1392">
        <f t="shared" si="46"/>
        <v>3</v>
      </c>
      <c r="AB33" s="1392">
        <f t="shared" si="47"/>
        <v>2</v>
      </c>
      <c r="AC33" s="1392">
        <f t="shared" si="48"/>
        <v>0</v>
      </c>
      <c r="AD33" s="1391" t="s">
        <v>59</v>
      </c>
      <c r="AE33" s="1392">
        <f t="shared" si="49"/>
        <v>0</v>
      </c>
      <c r="AF33" s="1388">
        <f t="shared" si="50"/>
        <v>0</v>
      </c>
      <c r="AG33" s="1388">
        <f t="shared" si="51"/>
        <v>2</v>
      </c>
      <c r="AI33" s="1387">
        <f>RANK($AJ33,$AJ$31:$AJ$34,1)+COUNTIF($AJ$31:$AJ33,$AJ33)-1</f>
        <v>4</v>
      </c>
      <c r="AJ33" s="1387">
        <f>AK33+AL33+AM33</f>
        <v>4</v>
      </c>
      <c r="AK33" s="1387">
        <f t="shared" si="53"/>
        <v>0</v>
      </c>
      <c r="AL33" s="1387">
        <f t="shared" si="54"/>
        <v>0</v>
      </c>
      <c r="AM33" s="1387">
        <f t="shared" si="55"/>
        <v>4</v>
      </c>
      <c r="AN33" s="1391" t="s">
        <v>56</v>
      </c>
      <c r="AO33" s="1387">
        <f t="shared" si="56"/>
        <v>0</v>
      </c>
      <c r="AP33" s="1387">
        <f t="shared" si="57"/>
        <v>2</v>
      </c>
      <c r="AQ33" s="1387">
        <f t="shared" si="58"/>
        <v>7</v>
      </c>
      <c r="AR33" s="1387">
        <f t="shared" si="59"/>
        <v>-5</v>
      </c>
      <c r="AT33" s="1387">
        <v>3</v>
      </c>
      <c r="AU33" s="1387" t="str">
        <f t="shared" si="60"/>
        <v>England</v>
      </c>
      <c r="AV33" s="1387">
        <f t="shared" si="61"/>
        <v>6</v>
      </c>
      <c r="AW33" s="1387">
        <f t="shared" si="62"/>
        <v>5</v>
      </c>
      <c r="AX33" s="1387">
        <f t="shared" si="63"/>
        <v>5</v>
      </c>
      <c r="AY33" s="1387">
        <f t="shared" si="64"/>
        <v>0</v>
      </c>
      <c r="AZ33" s="1449">
        <v>23</v>
      </c>
      <c r="BA33" s="1456">
        <v>41809.666666666664</v>
      </c>
      <c r="BB33" s="1451" t="s">
        <v>55</v>
      </c>
      <c r="BC33" s="1452" t="s">
        <v>6</v>
      </c>
      <c r="BD33" s="1453" t="s">
        <v>59</v>
      </c>
      <c r="BE33" s="1455">
        <f>IF(G33='Resultat &amp; tabell'!$G33,2,0)</f>
        <v>2</v>
      </c>
      <c r="BF33" s="1454" t="s">
        <v>6</v>
      </c>
      <c r="BG33" s="1455">
        <f>IF(I33='Resultat &amp; tabell'!$I33,2,0)</f>
        <v>0</v>
      </c>
      <c r="BH33" s="1455">
        <f>IF(J33='Resultat &amp; tabell'!$J33,1,0)</f>
        <v>1</v>
      </c>
      <c r="BI33" s="1439">
        <f t="shared" si="52"/>
        <v>3</v>
      </c>
      <c r="BK33" s="1457"/>
      <c r="BL33" s="1479"/>
      <c r="BM33" s="1479"/>
      <c r="BN33" s="1479"/>
      <c r="BO33" s="1479"/>
    </row>
    <row r="34" spans="2:67" ht="14.25" customHeight="1" x14ac:dyDescent="0.25">
      <c r="B34" s="1378">
        <v>24</v>
      </c>
      <c r="C34" s="1421">
        <v>41810.541666666664</v>
      </c>
      <c r="D34" s="1417" t="s">
        <v>184</v>
      </c>
      <c r="E34" s="1418" t="s">
        <v>6</v>
      </c>
      <c r="F34" s="1419" t="s">
        <v>185</v>
      </c>
      <c r="G34" s="1569">
        <v>2</v>
      </c>
      <c r="H34" s="1432" t="s">
        <v>6</v>
      </c>
      <c r="I34" s="1566">
        <v>0</v>
      </c>
      <c r="J34" s="1566">
        <v>1</v>
      </c>
      <c r="K34" s="1508">
        <f>IF('Resultat &amp; tabell'!J34="",0,BI34)</f>
        <v>0</v>
      </c>
      <c r="L34" s="1498">
        <v>4</v>
      </c>
      <c r="M34" s="1518" t="str">
        <f>VLOOKUP(L34,$AT$31:$AY$34,2,FALSE)</f>
        <v>Costa Rica</v>
      </c>
      <c r="N34" s="1515">
        <f>VLOOKUP(M34,$AU$31:$AY$34,2,FALSE)</f>
        <v>0</v>
      </c>
      <c r="O34" s="1515">
        <f>VLOOKUP(M34,$AU$31:$AY$34,3,FALSE)</f>
        <v>2</v>
      </c>
      <c r="P34" s="1515">
        <f>VLOOKUP(M34,$AU$31:$AY$34,4,FALSE)</f>
        <v>7</v>
      </c>
      <c r="Q34" s="1516">
        <f>VLOOKUP(M34,$AU$31:$AY$34,5,FALSE)</f>
        <v>-5</v>
      </c>
      <c r="S34" s="1501"/>
      <c r="T34" s="1384"/>
      <c r="U34" s="1384"/>
      <c r="V34" s="1384"/>
      <c r="W34" s="1384"/>
      <c r="Z34" s="1391" t="s">
        <v>60</v>
      </c>
      <c r="AA34" s="1392">
        <f t="shared" si="46"/>
        <v>3</v>
      </c>
      <c r="AB34" s="1392">
        <f t="shared" si="47"/>
        <v>2</v>
      </c>
      <c r="AC34" s="1392">
        <f t="shared" si="48"/>
        <v>0</v>
      </c>
      <c r="AD34" s="1391" t="s">
        <v>56</v>
      </c>
      <c r="AE34" s="1392">
        <f t="shared" si="49"/>
        <v>0</v>
      </c>
      <c r="AF34" s="1388">
        <f t="shared" si="50"/>
        <v>0</v>
      </c>
      <c r="AG34" s="1388">
        <f t="shared" si="51"/>
        <v>2</v>
      </c>
      <c r="AI34" s="1387">
        <f>RANK($AJ34,$AJ$31:$AJ$34,1)+COUNTIF($AJ$31:$AJ34,$AJ34)-1</f>
        <v>2</v>
      </c>
      <c r="AJ34" s="1387">
        <f>AK34+AL34+AM34</f>
        <v>2</v>
      </c>
      <c r="AK34" s="1387">
        <f t="shared" si="53"/>
        <v>0</v>
      </c>
      <c r="AL34" s="1387">
        <f t="shared" si="54"/>
        <v>1</v>
      </c>
      <c r="AM34" s="1387">
        <f t="shared" si="55"/>
        <v>1</v>
      </c>
      <c r="AN34" s="1391" t="s">
        <v>60</v>
      </c>
      <c r="AO34" s="1387">
        <f t="shared" si="56"/>
        <v>6</v>
      </c>
      <c r="AP34" s="1387">
        <f t="shared" si="57"/>
        <v>5</v>
      </c>
      <c r="AQ34" s="1387">
        <f t="shared" si="58"/>
        <v>3</v>
      </c>
      <c r="AR34" s="1387">
        <f t="shared" si="59"/>
        <v>2</v>
      </c>
      <c r="AT34" s="1387">
        <v>4</v>
      </c>
      <c r="AU34" s="1387" t="str">
        <f t="shared" si="60"/>
        <v>Costa Rica</v>
      </c>
      <c r="AV34" s="1387">
        <f t="shared" si="61"/>
        <v>0</v>
      </c>
      <c r="AW34" s="1387">
        <f t="shared" si="62"/>
        <v>2</v>
      </c>
      <c r="AX34" s="1387">
        <f t="shared" si="63"/>
        <v>7</v>
      </c>
      <c r="AY34" s="1387">
        <f t="shared" si="64"/>
        <v>-5</v>
      </c>
      <c r="AZ34" s="1449">
        <v>24</v>
      </c>
      <c r="BA34" s="1456">
        <v>41810.541666666664</v>
      </c>
      <c r="BB34" s="1451" t="s">
        <v>60</v>
      </c>
      <c r="BC34" s="1452" t="s">
        <v>6</v>
      </c>
      <c r="BD34" s="1453" t="s">
        <v>56</v>
      </c>
      <c r="BE34" s="1455">
        <f>IF(G34='Resultat &amp; tabell'!$G34,2,0)</f>
        <v>0</v>
      </c>
      <c r="BF34" s="1454" t="s">
        <v>6</v>
      </c>
      <c r="BG34" s="1455">
        <f>IF(I34='Resultat &amp; tabell'!$I34,2,0)</f>
        <v>0</v>
      </c>
      <c r="BH34" s="1455">
        <f>IF(J34='Resultat &amp; tabell'!$J34,1,0)</f>
        <v>0</v>
      </c>
      <c r="BI34" s="1439">
        <f t="shared" si="52"/>
        <v>0</v>
      </c>
      <c r="BK34" s="1457"/>
      <c r="BL34" s="1479"/>
      <c r="BM34" s="1479"/>
      <c r="BN34" s="1479"/>
      <c r="BO34" s="1479"/>
    </row>
    <row r="35" spans="2:67" ht="14.25" customHeight="1" x14ac:dyDescent="0.25">
      <c r="B35" s="1378">
        <v>39</v>
      </c>
      <c r="C35" s="1421">
        <v>41814.541666666664</v>
      </c>
      <c r="D35" s="1417" t="s">
        <v>184</v>
      </c>
      <c r="E35" s="1418" t="s">
        <v>6</v>
      </c>
      <c r="F35" s="1419" t="s">
        <v>182</v>
      </c>
      <c r="G35" s="1569">
        <v>2</v>
      </c>
      <c r="H35" s="1432" t="s">
        <v>6</v>
      </c>
      <c r="I35" s="1566">
        <v>1</v>
      </c>
      <c r="J35" s="1566">
        <v>2</v>
      </c>
      <c r="K35" s="1508">
        <f>IF('Resultat &amp; tabell'!J35="",0,BI35)</f>
        <v>3</v>
      </c>
      <c r="N35" s="1520"/>
      <c r="O35" s="1533"/>
      <c r="P35" s="1520"/>
      <c r="Q35" s="1520"/>
      <c r="S35" s="1501"/>
      <c r="T35" s="1384"/>
      <c r="U35" s="1384"/>
      <c r="V35" s="1384"/>
      <c r="W35" s="1384"/>
      <c r="Z35" s="1391" t="s">
        <v>60</v>
      </c>
      <c r="AA35" s="1392">
        <f t="shared" si="46"/>
        <v>3</v>
      </c>
      <c r="AB35" s="1392">
        <f t="shared" si="47"/>
        <v>2</v>
      </c>
      <c r="AC35" s="1392">
        <f t="shared" si="48"/>
        <v>1</v>
      </c>
      <c r="AD35" s="1391" t="s">
        <v>55</v>
      </c>
      <c r="AE35" s="1392">
        <f t="shared" si="49"/>
        <v>0</v>
      </c>
      <c r="AF35" s="1388">
        <f t="shared" si="50"/>
        <v>1</v>
      </c>
      <c r="AG35" s="1388">
        <f t="shared" si="51"/>
        <v>2</v>
      </c>
      <c r="AZ35" s="1449">
        <v>39</v>
      </c>
      <c r="BA35" s="1456">
        <v>41814.541666666664</v>
      </c>
      <c r="BB35" s="1451" t="s">
        <v>60</v>
      </c>
      <c r="BC35" s="1452" t="s">
        <v>6</v>
      </c>
      <c r="BD35" s="1453" t="s">
        <v>55</v>
      </c>
      <c r="BE35" s="1455">
        <f>IF(G35='Resultat &amp; tabell'!$G35,2,0)</f>
        <v>0</v>
      </c>
      <c r="BF35" s="1454" t="s">
        <v>6</v>
      </c>
      <c r="BG35" s="1455">
        <f>IF(I35='Resultat &amp; tabell'!$I35,2,0)</f>
        <v>2</v>
      </c>
      <c r="BH35" s="1455">
        <f>IF(J35='Resultat &amp; tabell'!$J35,1,0)</f>
        <v>1</v>
      </c>
      <c r="BI35" s="1439">
        <f t="shared" si="52"/>
        <v>3</v>
      </c>
      <c r="BL35" s="1479"/>
      <c r="BM35" s="1483"/>
      <c r="BN35" s="1479"/>
      <c r="BO35" s="1479"/>
    </row>
    <row r="36" spans="2:67" ht="14.25" customHeight="1" x14ac:dyDescent="0.25">
      <c r="B36" s="1378">
        <v>40</v>
      </c>
      <c r="C36" s="1421">
        <v>41814.541666666664</v>
      </c>
      <c r="D36" s="1417" t="s">
        <v>185</v>
      </c>
      <c r="E36" s="1418" t="s">
        <v>6</v>
      </c>
      <c r="F36" s="1419" t="s">
        <v>183</v>
      </c>
      <c r="G36" s="1569">
        <v>2</v>
      </c>
      <c r="H36" s="1432" t="s">
        <v>6</v>
      </c>
      <c r="I36" s="1566">
        <v>3</v>
      </c>
      <c r="J36" s="1566">
        <v>2</v>
      </c>
      <c r="K36" s="1508">
        <f>IF('Resultat &amp; tabell'!J36="",0,BI36)</f>
        <v>0</v>
      </c>
      <c r="N36" s="1374"/>
      <c r="O36" s="1374"/>
      <c r="P36" s="1520"/>
      <c r="Q36" s="1520"/>
      <c r="S36" s="1501"/>
      <c r="T36" s="1384"/>
      <c r="U36" s="1384"/>
      <c r="V36" s="1384"/>
      <c r="W36" s="1384"/>
      <c r="Z36" s="1391" t="s">
        <v>56</v>
      </c>
      <c r="AA36" s="1392">
        <f t="shared" si="46"/>
        <v>0</v>
      </c>
      <c r="AB36" s="1392">
        <f t="shared" si="47"/>
        <v>2</v>
      </c>
      <c r="AC36" s="1392">
        <f t="shared" si="48"/>
        <v>3</v>
      </c>
      <c r="AD36" s="1391" t="s">
        <v>59</v>
      </c>
      <c r="AE36" s="1392">
        <f t="shared" si="49"/>
        <v>3</v>
      </c>
      <c r="AF36" s="1388">
        <f t="shared" si="50"/>
        <v>3</v>
      </c>
      <c r="AG36" s="1388">
        <f t="shared" si="51"/>
        <v>2</v>
      </c>
      <c r="AZ36" s="1449">
        <v>40</v>
      </c>
      <c r="BA36" s="1456">
        <v>41814.541666666664</v>
      </c>
      <c r="BB36" s="1451" t="s">
        <v>56</v>
      </c>
      <c r="BC36" s="1452" t="s">
        <v>6</v>
      </c>
      <c r="BD36" s="1453" t="s">
        <v>59</v>
      </c>
      <c r="BE36" s="1455">
        <f>IF(G36='Resultat &amp; tabell'!$G36,2,0)</f>
        <v>0</v>
      </c>
      <c r="BF36" s="1454" t="s">
        <v>6</v>
      </c>
      <c r="BG36" s="1455">
        <f>IF(I36='Resultat &amp; tabell'!$I36,2,0)</f>
        <v>0</v>
      </c>
      <c r="BH36" s="1455">
        <f>IF(J36='Resultat &amp; tabell'!$J36,1,0)</f>
        <v>0</v>
      </c>
      <c r="BI36" s="1439">
        <f t="shared" si="52"/>
        <v>0</v>
      </c>
      <c r="BL36" s="1479"/>
      <c r="BM36" s="1483"/>
      <c r="BN36" s="1479"/>
      <c r="BO36" s="1479"/>
    </row>
    <row r="37" spans="2:67" ht="14.25" customHeight="1" x14ac:dyDescent="0.25">
      <c r="C37" s="1393"/>
      <c r="K37" s="1521"/>
      <c r="N37" s="1520"/>
      <c r="O37" s="1533"/>
      <c r="P37" s="1520"/>
      <c r="Q37" s="1520"/>
      <c r="S37" s="1501"/>
      <c r="T37" s="1384"/>
      <c r="U37" s="1384"/>
      <c r="V37" s="1384"/>
      <c r="W37" s="1384"/>
      <c r="BA37" s="1464"/>
      <c r="BI37" s="1440"/>
      <c r="BL37" s="1479"/>
      <c r="BM37" s="1483"/>
      <c r="BN37" s="1479"/>
      <c r="BO37" s="1479"/>
    </row>
    <row r="38" spans="2:67" s="1398" customFormat="1" ht="14.25" customHeight="1" x14ac:dyDescent="0.25">
      <c r="B38" s="1375" t="s">
        <v>61</v>
      </c>
      <c r="C38" s="1396"/>
      <c r="D38" s="1381"/>
      <c r="E38" s="1382"/>
      <c r="F38" s="1381"/>
      <c r="G38" s="1382"/>
      <c r="H38" s="1382"/>
      <c r="I38" s="1382"/>
      <c r="J38" s="1382"/>
      <c r="K38" s="1521"/>
      <c r="L38" s="1522"/>
      <c r="M38" s="1523"/>
      <c r="N38" s="1524"/>
      <c r="O38" s="1534"/>
      <c r="P38" s="1524"/>
      <c r="Q38" s="1524"/>
      <c r="R38" s="1523"/>
      <c r="S38" s="1524"/>
      <c r="T38" s="1382"/>
      <c r="U38" s="1382"/>
      <c r="V38" s="1382"/>
      <c r="W38" s="1403"/>
      <c r="Z38" s="1385"/>
      <c r="AA38" s="1392"/>
      <c r="AB38" s="1392"/>
      <c r="AC38" s="1392"/>
      <c r="AD38" s="1385"/>
      <c r="AE38" s="1399"/>
      <c r="AF38" s="1400"/>
      <c r="AG38" s="1400"/>
      <c r="AH38" s="1399"/>
      <c r="AI38" s="1399"/>
      <c r="AJ38" s="1399"/>
      <c r="AK38" s="1399"/>
      <c r="AL38" s="1399"/>
      <c r="AM38" s="1399"/>
      <c r="AN38" s="1399"/>
      <c r="AO38" s="1399"/>
      <c r="AP38" s="1399"/>
      <c r="AQ38" s="1399"/>
      <c r="AR38" s="1399"/>
      <c r="AS38" s="1399"/>
      <c r="AT38" s="1399"/>
      <c r="AU38" s="1399"/>
      <c r="AV38" s="1399"/>
      <c r="AW38" s="1399"/>
      <c r="AX38" s="1399"/>
      <c r="AY38" s="1399"/>
      <c r="AZ38" s="1442" t="s">
        <v>61</v>
      </c>
      <c r="BA38" s="1466"/>
      <c r="BB38" s="1443"/>
      <c r="BC38" s="1444"/>
      <c r="BD38" s="1443"/>
      <c r="BE38" s="1444"/>
      <c r="BF38" s="1444"/>
      <c r="BG38" s="1444"/>
      <c r="BH38" s="1444"/>
      <c r="BI38" s="1441"/>
      <c r="BJ38" s="1408"/>
      <c r="BK38" s="1410"/>
      <c r="BL38" s="1441"/>
      <c r="BM38" s="1484"/>
      <c r="BN38" s="1441"/>
      <c r="BO38" s="1441"/>
    </row>
    <row r="39" spans="2:67" s="1398" customFormat="1" ht="14.25" customHeight="1" x14ac:dyDescent="0.25">
      <c r="B39" s="1428" t="s">
        <v>2</v>
      </c>
      <c r="C39" s="1429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430" t="s">
        <v>81</v>
      </c>
      <c r="K39" s="1525" t="s">
        <v>89</v>
      </c>
      <c r="L39" s="1522"/>
      <c r="M39" s="1504" t="s">
        <v>61</v>
      </c>
      <c r="N39" s="1505" t="s">
        <v>89</v>
      </c>
      <c r="O39" s="1505" t="s">
        <v>90</v>
      </c>
      <c r="P39" s="1505" t="s">
        <v>91</v>
      </c>
      <c r="Q39" s="1506" t="s">
        <v>101</v>
      </c>
      <c r="R39" s="1523"/>
      <c r="S39" s="1524"/>
      <c r="T39" s="1382"/>
      <c r="U39" s="1382"/>
      <c r="V39" s="1382"/>
      <c r="W39" s="1403"/>
      <c r="Z39" s="1389" t="s">
        <v>87</v>
      </c>
      <c r="AA39" s="1389" t="s">
        <v>89</v>
      </c>
      <c r="AB39" s="1389" t="s">
        <v>90</v>
      </c>
      <c r="AC39" s="1389" t="s">
        <v>91</v>
      </c>
      <c r="AD39" s="1389" t="s">
        <v>88</v>
      </c>
      <c r="AE39" s="1389" t="s">
        <v>89</v>
      </c>
      <c r="AF39" s="1389" t="s">
        <v>90</v>
      </c>
      <c r="AG39" s="1389" t="s">
        <v>91</v>
      </c>
      <c r="AH39" s="1399"/>
      <c r="AI39" s="1390" t="s">
        <v>99</v>
      </c>
      <c r="AJ39" s="1390" t="s">
        <v>98</v>
      </c>
      <c r="AK39" s="1390" t="s">
        <v>97</v>
      </c>
      <c r="AL39" s="1389" t="s">
        <v>96</v>
      </c>
      <c r="AM39" s="1389" t="s">
        <v>95</v>
      </c>
      <c r="AN39" s="1389" t="s">
        <v>92</v>
      </c>
      <c r="AO39" s="1389" t="s">
        <v>89</v>
      </c>
      <c r="AP39" s="1389" t="s">
        <v>90</v>
      </c>
      <c r="AQ39" s="1389" t="s">
        <v>91</v>
      </c>
      <c r="AR39" s="1390" t="s">
        <v>93</v>
      </c>
      <c r="AS39" s="1399"/>
      <c r="AT39" s="1389" t="s">
        <v>94</v>
      </c>
      <c r="AU39" s="1389" t="s">
        <v>92</v>
      </c>
      <c r="AV39" s="1389" t="s">
        <v>89</v>
      </c>
      <c r="AW39" s="1389" t="s">
        <v>90</v>
      </c>
      <c r="AX39" s="1389" t="s">
        <v>91</v>
      </c>
      <c r="AY39" s="1390" t="s">
        <v>93</v>
      </c>
      <c r="AZ39" s="1471" t="s">
        <v>2</v>
      </c>
      <c r="BA39" s="1469" t="s">
        <v>3</v>
      </c>
      <c r="BB39" s="1473" t="s">
        <v>2</v>
      </c>
      <c r="BC39" s="1470"/>
      <c r="BD39" s="1474"/>
      <c r="BE39" s="250" t="s">
        <v>4</v>
      </c>
      <c r="BF39" s="250"/>
      <c r="BG39" s="250"/>
      <c r="BH39" s="1470" t="s">
        <v>81</v>
      </c>
      <c r="BI39" s="1431" t="s">
        <v>89</v>
      </c>
      <c r="BJ39" s="1408"/>
      <c r="BK39" s="1445"/>
      <c r="BL39" s="1441"/>
      <c r="BM39" s="1441"/>
      <c r="BN39" s="1441"/>
      <c r="BO39" s="1441"/>
    </row>
    <row r="40" spans="2:67" ht="14.25" customHeight="1" x14ac:dyDescent="0.25">
      <c r="B40" s="1378">
        <v>9</v>
      </c>
      <c r="C40" s="1421">
        <v>41805.541666666664</v>
      </c>
      <c r="D40" s="1417" t="s">
        <v>186</v>
      </c>
      <c r="E40" s="1418" t="s">
        <v>6</v>
      </c>
      <c r="F40" s="1419" t="s">
        <v>189</v>
      </c>
      <c r="G40" s="1570">
        <v>1</v>
      </c>
      <c r="H40" s="1432" t="s">
        <v>6</v>
      </c>
      <c r="I40" s="1567">
        <v>0</v>
      </c>
      <c r="J40" s="1567">
        <v>1</v>
      </c>
      <c r="K40" s="1508">
        <f>IF('Resultat &amp; tabell'!J40="",0,BI40)</f>
        <v>1</v>
      </c>
      <c r="L40" s="1509">
        <v>1</v>
      </c>
      <c r="M40" s="1510" t="str">
        <f>VLOOKUP(L40,$AT$40:$AY$43,2,FALSE)</f>
        <v>Frankrike</v>
      </c>
      <c r="N40" s="1511">
        <f>VLOOKUP(M40,$AU$40:$AY$43,2,FALSE)</f>
        <v>9</v>
      </c>
      <c r="O40" s="1511">
        <f>VLOOKUP(M40,$AU$40:$AY$43,3,FALSE)</f>
        <v>7</v>
      </c>
      <c r="P40" s="1511">
        <f>VLOOKUP(M40,$AU$40:$AY$43,4,FALSE)</f>
        <v>0</v>
      </c>
      <c r="Q40" s="1512">
        <f>VLOOKUP(M40,$AU$40:$AY$43,5,FALSE)</f>
        <v>7</v>
      </c>
      <c r="Z40" s="1391" t="s">
        <v>62</v>
      </c>
      <c r="AA40" s="1392">
        <f t="shared" ref="AA40:AA45" si="65">IF(G40="",0,IF($G40&lt;$I40,0,IF($G40=$I40,1,3)))</f>
        <v>3</v>
      </c>
      <c r="AB40" s="1392">
        <f t="shared" ref="AB40:AB45" si="66">G40</f>
        <v>1</v>
      </c>
      <c r="AC40" s="1392">
        <f t="shared" ref="AC40:AC45" si="67">I40</f>
        <v>0</v>
      </c>
      <c r="AD40" s="1391" t="s">
        <v>63</v>
      </c>
      <c r="AE40" s="1392">
        <f t="shared" ref="AE40:AE45" si="68">IF(I40="",0,IF(I40&lt;G40,0,IF(G40=I40,1,3)))</f>
        <v>0</v>
      </c>
      <c r="AF40" s="1388">
        <f t="shared" ref="AF40:AF45" si="69">I40</f>
        <v>0</v>
      </c>
      <c r="AG40" s="1388">
        <f t="shared" ref="AG40:AG45" si="70">G40</f>
        <v>1</v>
      </c>
      <c r="AI40" s="1387">
        <f>RANK($AJ40,$AJ$40:$AJ$43,1)+COUNTIF($AJ$40:$AJ40,$AJ40)-1</f>
        <v>2</v>
      </c>
      <c r="AJ40" s="1387">
        <f>AK40+AL40+AM40</f>
        <v>2</v>
      </c>
      <c r="AK40" s="1387">
        <f>SUMPRODUCT(($AO$40:$AO$43=AO40)*($AR$40:$AR$43=AR40)*($AP$40:$AP$43&gt;AP40))</f>
        <v>0</v>
      </c>
      <c r="AL40" s="1387">
        <f>SUMPRODUCT(($AO$40:$AO$43=AO40)*($AR$40:$AR$43&gt;AR40))</f>
        <v>0</v>
      </c>
      <c r="AM40" s="1387">
        <f>RANK(AO40,$AO$40:$AO$43)</f>
        <v>2</v>
      </c>
      <c r="AN40" s="1391" t="s">
        <v>62</v>
      </c>
      <c r="AO40" s="1387">
        <f>SUMIF($Z$40:$Z$45,$AN40,$AA$40:$AA$45)+SUMIF($AD$40:$AD$45,$AN40,$AE$40:$AE$45)</f>
        <v>6</v>
      </c>
      <c r="AP40" s="1387">
        <f>SUMIF($Z$40:$Z$45,$AN40,$AB$40:$AB$45)+SUMIF($AD$40:$AD$45,$AN40,$AF$40:$AF$45)</f>
        <v>2</v>
      </c>
      <c r="AQ40" s="1387">
        <f>SUMIF($Z$40:$Z$45,$AN40,$AC$40:$AC$45)+SUMIF($AD$40:$AD$45,$AN40,$AG$40:$AG$45)</f>
        <v>1</v>
      </c>
      <c r="AR40" s="1387">
        <f>AP40-AQ40</f>
        <v>1</v>
      </c>
      <c r="AT40" s="1387">
        <v>1</v>
      </c>
      <c r="AU40" s="1387" t="str">
        <f>VLOOKUP($AT40,$AI$40:$AR$43,6,FALSE)</f>
        <v>Frankrike</v>
      </c>
      <c r="AV40" s="1387">
        <f>VLOOKUP($AU40,$AN$40:$AR$43,2,FALSE)</f>
        <v>9</v>
      </c>
      <c r="AW40" s="1387">
        <f>VLOOKUP($AU40,$AN$40:$AR$43,3,FALSE)</f>
        <v>7</v>
      </c>
      <c r="AX40" s="1387">
        <f>VLOOKUP($AU40,$AN$40:$AR$43,4,FALSE)</f>
        <v>0</v>
      </c>
      <c r="AY40" s="1387">
        <f>VLOOKUP($AU40,$AN$40:$AR$43,5,FALSE)</f>
        <v>7</v>
      </c>
      <c r="AZ40" s="1449">
        <v>9</v>
      </c>
      <c r="BA40" s="1456">
        <v>41805.541666666664</v>
      </c>
      <c r="BB40" s="1451" t="s">
        <v>62</v>
      </c>
      <c r="BC40" s="1452" t="s">
        <v>6</v>
      </c>
      <c r="BD40" s="1453" t="s">
        <v>63</v>
      </c>
      <c r="BE40" s="1455">
        <f>IF(G40='Resultat &amp; tabell'!$G40,2,0)</f>
        <v>0</v>
      </c>
      <c r="BF40" s="1454" t="s">
        <v>6</v>
      </c>
      <c r="BG40" s="1455">
        <f>IF(I40='Resultat &amp; tabell'!$I40,2,0)</f>
        <v>0</v>
      </c>
      <c r="BH40" s="1455">
        <f>IF(J40='Resultat &amp; tabell'!$J40,1,0)</f>
        <v>1</v>
      </c>
      <c r="BI40" s="1439">
        <f t="shared" ref="BI40:BI45" si="71">SUM(BE40+BG40+BH40)</f>
        <v>1</v>
      </c>
      <c r="BJ40" s="1409"/>
      <c r="BK40" s="1442"/>
      <c r="BL40" s="1479"/>
      <c r="BM40" s="1479"/>
      <c r="BN40" s="1479"/>
      <c r="BO40" s="1479"/>
    </row>
    <row r="41" spans="2:67" ht="14.25" customHeight="1" x14ac:dyDescent="0.25">
      <c r="B41" s="1378">
        <v>10</v>
      </c>
      <c r="C41" s="1421">
        <v>41805.666666666664</v>
      </c>
      <c r="D41" s="1417" t="s">
        <v>187</v>
      </c>
      <c r="E41" s="1418" t="s">
        <v>6</v>
      </c>
      <c r="F41" s="1419" t="s">
        <v>188</v>
      </c>
      <c r="G41" s="1570">
        <v>3</v>
      </c>
      <c r="H41" s="1432" t="s">
        <v>6</v>
      </c>
      <c r="I41" s="1567">
        <v>0</v>
      </c>
      <c r="J41" s="1567">
        <v>1</v>
      </c>
      <c r="K41" s="1508">
        <f>IF('Resultat &amp; tabell'!J41="",0,BI41)</f>
        <v>5</v>
      </c>
      <c r="L41" s="1498">
        <v>2</v>
      </c>
      <c r="M41" s="1514" t="str">
        <f>VLOOKUP(L41,$AT$40:$AY$43,2,FALSE)</f>
        <v>Schweiz</v>
      </c>
      <c r="N41" s="1515">
        <f>VLOOKUP(M41,$AU$40:$AY$43,2,FALSE)</f>
        <v>6</v>
      </c>
      <c r="O41" s="1515">
        <f>VLOOKUP(M41,$AU$40:$AY$43,3,FALSE)</f>
        <v>2</v>
      </c>
      <c r="P41" s="1515">
        <f>VLOOKUP(M41,$AU$40:$AY$43,4,FALSE)</f>
        <v>1</v>
      </c>
      <c r="Q41" s="1516">
        <f>VLOOKUP(M41,$AU$40:$AY$43,5,FALSE)</f>
        <v>1</v>
      </c>
      <c r="Z41" s="1391" t="s">
        <v>64</v>
      </c>
      <c r="AA41" s="1392">
        <f t="shared" si="65"/>
        <v>3</v>
      </c>
      <c r="AB41" s="1392">
        <f t="shared" si="66"/>
        <v>3</v>
      </c>
      <c r="AC41" s="1392">
        <f t="shared" si="67"/>
        <v>0</v>
      </c>
      <c r="AD41" s="1391" t="s">
        <v>65</v>
      </c>
      <c r="AE41" s="1392">
        <f t="shared" si="68"/>
        <v>0</v>
      </c>
      <c r="AF41" s="1388">
        <f t="shared" si="69"/>
        <v>0</v>
      </c>
      <c r="AG41" s="1388">
        <f t="shared" si="70"/>
        <v>3</v>
      </c>
      <c r="AI41" s="1387">
        <f>RANK($AJ41,$AJ$40:$AJ$43,1)+COUNTIF($AJ$40:$AJ41,$AJ41)-1</f>
        <v>1</v>
      </c>
      <c r="AJ41" s="1387">
        <f>AK41+AL41+AM41</f>
        <v>1</v>
      </c>
      <c r="AK41" s="1387">
        <f t="shared" ref="AK41:AK43" si="72">SUMPRODUCT(($AO$40:$AO$43=AO41)*($AR$40:$AR$43=AR41)*($AP$40:$AP$43&gt;AP41))</f>
        <v>0</v>
      </c>
      <c r="AL41" s="1387">
        <f t="shared" ref="AL41:AL43" si="73">SUMPRODUCT(($AO$40:$AO$43=AO41)*($AR$40:$AR$43&gt;AR41))</f>
        <v>0</v>
      </c>
      <c r="AM41" s="1387">
        <f t="shared" ref="AM41:AM43" si="74">RANK(AO41,$AO$40:$AO$43)</f>
        <v>1</v>
      </c>
      <c r="AN41" s="1391" t="s">
        <v>64</v>
      </c>
      <c r="AO41" s="1387">
        <f t="shared" ref="AO41:AO43" si="75">SUMIF($Z$40:$Z$45,$AN41,$AA$40:$AA$45)+SUMIF($AD$40:$AD$45,$AN41,$AE$40:$AE$45)</f>
        <v>9</v>
      </c>
      <c r="AP41" s="1387">
        <f t="shared" ref="AP41:AP43" si="76">SUMIF($Z$40:$Z$45,$AN41,$AB$40:$AB$45)+SUMIF($AD$40:$AD$45,$AN41,$AF$40:$AF$45)</f>
        <v>7</v>
      </c>
      <c r="AQ41" s="1387">
        <f t="shared" ref="AQ41:AQ43" si="77">SUMIF($Z$40:$Z$45,$AN41,$AC$40:$AC$45)+SUMIF($AD$40:$AD$45,$AN41,$AG$40:$AG$45)</f>
        <v>0</v>
      </c>
      <c r="AR41" s="1387">
        <f t="shared" ref="AR41:AR43" si="78">AP41-AQ41</f>
        <v>7</v>
      </c>
      <c r="AT41" s="1387">
        <v>2</v>
      </c>
      <c r="AU41" s="1387" t="str">
        <f t="shared" ref="AU41:AU43" si="79">VLOOKUP($AT41,$AI$40:$AR$43,6,FALSE)</f>
        <v>Schweiz</v>
      </c>
      <c r="AV41" s="1387">
        <f t="shared" ref="AV41:AV43" si="80">VLOOKUP($AU41,$AN$40:$AR$43,2,FALSE)</f>
        <v>6</v>
      </c>
      <c r="AW41" s="1387">
        <f t="shared" ref="AW41:AW43" si="81">VLOOKUP($AU41,$AN$40:$AR$43,3,FALSE)</f>
        <v>2</v>
      </c>
      <c r="AX41" s="1387">
        <f t="shared" ref="AX41:AX43" si="82">VLOOKUP($AU41,$AN$40:$AR$43,4,FALSE)</f>
        <v>1</v>
      </c>
      <c r="AY41" s="1387">
        <f t="shared" ref="AY41:AY43" si="83">VLOOKUP($AU41,$AN$40:$AR$43,5,FALSE)</f>
        <v>1</v>
      </c>
      <c r="AZ41" s="1449">
        <v>10</v>
      </c>
      <c r="BA41" s="1456">
        <v>41805.666666666664</v>
      </c>
      <c r="BB41" s="1451" t="s">
        <v>64</v>
      </c>
      <c r="BC41" s="1452" t="s">
        <v>6</v>
      </c>
      <c r="BD41" s="1453" t="s">
        <v>65</v>
      </c>
      <c r="BE41" s="1455">
        <f>IF(G41='Resultat &amp; tabell'!$G41,2,0)</f>
        <v>2</v>
      </c>
      <c r="BF41" s="1454" t="s">
        <v>6</v>
      </c>
      <c r="BG41" s="1455">
        <f>IF(I41='Resultat &amp; tabell'!$I41,2,0)</f>
        <v>2</v>
      </c>
      <c r="BH41" s="1455">
        <f>IF(J41='Resultat &amp; tabell'!$J41,1,0)</f>
        <v>1</v>
      </c>
      <c r="BI41" s="1439">
        <f t="shared" si="71"/>
        <v>5</v>
      </c>
      <c r="BK41" s="1442"/>
      <c r="BL41" s="1479"/>
      <c r="BM41" s="1479"/>
      <c r="BN41" s="1479"/>
      <c r="BO41" s="1479"/>
    </row>
    <row r="42" spans="2:67" ht="14.25" customHeight="1" x14ac:dyDescent="0.25">
      <c r="B42" s="1378">
        <v>25</v>
      </c>
      <c r="C42" s="1421">
        <v>41810.666666666664</v>
      </c>
      <c r="D42" s="1417" t="s">
        <v>186</v>
      </c>
      <c r="E42" s="1418" t="s">
        <v>6</v>
      </c>
      <c r="F42" s="1419" t="s">
        <v>187</v>
      </c>
      <c r="G42" s="1570">
        <v>0</v>
      </c>
      <c r="H42" s="1432" t="s">
        <v>6</v>
      </c>
      <c r="I42" s="1567">
        <v>1</v>
      </c>
      <c r="J42" s="1567">
        <v>2</v>
      </c>
      <c r="K42" s="1508">
        <f>IF('Resultat &amp; tabell'!J42="",0,BI42)</f>
        <v>1</v>
      </c>
      <c r="L42" s="1498">
        <v>3</v>
      </c>
      <c r="M42" s="1529" t="str">
        <f>VLOOKUP(L42,$AT$40:$AY$43,2,FALSE)</f>
        <v>Ecuador</v>
      </c>
      <c r="N42" s="1530">
        <f>VLOOKUP(M42,$AU$40:$AY$43,2,FALSE)</f>
        <v>1</v>
      </c>
      <c r="O42" s="1530">
        <f>VLOOKUP(M42,$AU$40:$AY$43,3,FALSE)</f>
        <v>1</v>
      </c>
      <c r="P42" s="1530">
        <f>VLOOKUP(M42,$AU$40:$AY$43,4,FALSE)</f>
        <v>5</v>
      </c>
      <c r="Q42" s="1531">
        <f>VLOOKUP(M42,$AU$40:$AY$43,5,FALSE)</f>
        <v>-4</v>
      </c>
      <c r="Z42" s="1391" t="s">
        <v>62</v>
      </c>
      <c r="AA42" s="1392">
        <f t="shared" si="65"/>
        <v>0</v>
      </c>
      <c r="AB42" s="1392">
        <f t="shared" si="66"/>
        <v>0</v>
      </c>
      <c r="AC42" s="1392">
        <f t="shared" si="67"/>
        <v>1</v>
      </c>
      <c r="AD42" s="1391" t="s">
        <v>64</v>
      </c>
      <c r="AE42" s="1392">
        <f t="shared" si="68"/>
        <v>3</v>
      </c>
      <c r="AF42" s="1388">
        <f t="shared" si="69"/>
        <v>1</v>
      </c>
      <c r="AG42" s="1388">
        <f t="shared" si="70"/>
        <v>0</v>
      </c>
      <c r="AI42" s="1387">
        <f>RANK($AJ42,$AJ$40:$AJ$43,1)+COUNTIF($AJ$40:$AJ42,$AJ42)-1</f>
        <v>3</v>
      </c>
      <c r="AJ42" s="1387">
        <f>AK42+AL42+AM42</f>
        <v>3</v>
      </c>
      <c r="AK42" s="1387">
        <f t="shared" si="72"/>
        <v>0</v>
      </c>
      <c r="AL42" s="1387">
        <f t="shared" si="73"/>
        <v>0</v>
      </c>
      <c r="AM42" s="1387">
        <f t="shared" si="74"/>
        <v>3</v>
      </c>
      <c r="AN42" s="1391" t="s">
        <v>63</v>
      </c>
      <c r="AO42" s="1387">
        <f t="shared" si="75"/>
        <v>1</v>
      </c>
      <c r="AP42" s="1387">
        <f t="shared" si="76"/>
        <v>1</v>
      </c>
      <c r="AQ42" s="1387">
        <f t="shared" si="77"/>
        <v>5</v>
      </c>
      <c r="AR42" s="1387">
        <f t="shared" si="78"/>
        <v>-4</v>
      </c>
      <c r="AT42" s="1387">
        <v>3</v>
      </c>
      <c r="AU42" s="1387" t="str">
        <f t="shared" si="79"/>
        <v>Ecuador</v>
      </c>
      <c r="AV42" s="1387">
        <f t="shared" si="80"/>
        <v>1</v>
      </c>
      <c r="AW42" s="1387">
        <f t="shared" si="81"/>
        <v>1</v>
      </c>
      <c r="AX42" s="1387">
        <f t="shared" si="82"/>
        <v>5</v>
      </c>
      <c r="AY42" s="1387">
        <f t="shared" si="83"/>
        <v>-4</v>
      </c>
      <c r="AZ42" s="1449">
        <v>25</v>
      </c>
      <c r="BA42" s="1456">
        <v>41810.666666666664</v>
      </c>
      <c r="BB42" s="1451" t="s">
        <v>62</v>
      </c>
      <c r="BC42" s="1452" t="s">
        <v>6</v>
      </c>
      <c r="BD42" s="1453" t="s">
        <v>64</v>
      </c>
      <c r="BE42" s="1455">
        <f>IF(G42='Resultat &amp; tabell'!$G42,2,0)</f>
        <v>0</v>
      </c>
      <c r="BF42" s="1454" t="s">
        <v>6</v>
      </c>
      <c r="BG42" s="1455">
        <f>IF(I42='Resultat &amp; tabell'!$I42,2,0)</f>
        <v>0</v>
      </c>
      <c r="BH42" s="1455">
        <f>IF(J42='Resultat &amp; tabell'!$J42,1,0)</f>
        <v>1</v>
      </c>
      <c r="BI42" s="1439">
        <f t="shared" si="71"/>
        <v>1</v>
      </c>
      <c r="BK42" s="1457"/>
      <c r="BL42" s="1479"/>
      <c r="BM42" s="1479"/>
      <c r="BN42" s="1479"/>
      <c r="BO42" s="1479"/>
    </row>
    <row r="43" spans="2:67" ht="14.25" customHeight="1" x14ac:dyDescent="0.25">
      <c r="B43" s="1378">
        <v>26</v>
      </c>
      <c r="C43" s="1421">
        <v>41810.791666666664</v>
      </c>
      <c r="D43" s="1417" t="s">
        <v>188</v>
      </c>
      <c r="E43" s="1418" t="s">
        <v>6</v>
      </c>
      <c r="F43" s="1419" t="s">
        <v>189</v>
      </c>
      <c r="G43" s="1570">
        <v>1</v>
      </c>
      <c r="H43" s="1432" t="s">
        <v>6</v>
      </c>
      <c r="I43" s="1567">
        <v>1</v>
      </c>
      <c r="J43" s="1567" t="s">
        <v>214</v>
      </c>
      <c r="K43" s="1508">
        <f>IF('Resultat &amp; tabell'!J43="",0,BI43)</f>
        <v>2</v>
      </c>
      <c r="L43" s="1498">
        <v>4</v>
      </c>
      <c r="M43" s="1518" t="str">
        <f>VLOOKUP(L43,$AT$40:$AY$43,2,FALSE)</f>
        <v>Honduras</v>
      </c>
      <c r="N43" s="1515">
        <f>VLOOKUP(M43,$AU$40:$AY$43,2,FALSE)</f>
        <v>1</v>
      </c>
      <c r="O43" s="1515">
        <f>VLOOKUP(M43,$AU$40:$AY$43,3,FALSE)</f>
        <v>1</v>
      </c>
      <c r="P43" s="1515">
        <f>VLOOKUP(M43,$AU$40:$AY$43,4,FALSE)</f>
        <v>5</v>
      </c>
      <c r="Q43" s="1516">
        <f>VLOOKUP(M43,$AU$40:$AY$43,5,FALSE)</f>
        <v>-4</v>
      </c>
      <c r="Z43" s="1391" t="s">
        <v>65</v>
      </c>
      <c r="AA43" s="1392">
        <f t="shared" si="65"/>
        <v>1</v>
      </c>
      <c r="AB43" s="1392">
        <f t="shared" si="66"/>
        <v>1</v>
      </c>
      <c r="AC43" s="1392">
        <f t="shared" si="67"/>
        <v>1</v>
      </c>
      <c r="AD43" s="1391" t="s">
        <v>63</v>
      </c>
      <c r="AE43" s="1392">
        <f t="shared" si="68"/>
        <v>1</v>
      </c>
      <c r="AF43" s="1388">
        <f t="shared" si="69"/>
        <v>1</v>
      </c>
      <c r="AG43" s="1388">
        <f t="shared" si="70"/>
        <v>1</v>
      </c>
      <c r="AI43" s="1387">
        <f>RANK($AJ43,$AJ$40:$AJ$43,1)+COUNTIF($AJ$40:$AJ43,$AJ43)-1</f>
        <v>4</v>
      </c>
      <c r="AJ43" s="1387">
        <f>AK43+AL43+AM43</f>
        <v>3</v>
      </c>
      <c r="AK43" s="1387">
        <f t="shared" si="72"/>
        <v>0</v>
      </c>
      <c r="AL43" s="1387">
        <f t="shared" si="73"/>
        <v>0</v>
      </c>
      <c r="AM43" s="1387">
        <f t="shared" si="74"/>
        <v>3</v>
      </c>
      <c r="AN43" s="1391" t="s">
        <v>65</v>
      </c>
      <c r="AO43" s="1387">
        <f t="shared" si="75"/>
        <v>1</v>
      </c>
      <c r="AP43" s="1387">
        <f t="shared" si="76"/>
        <v>1</v>
      </c>
      <c r="AQ43" s="1387">
        <f t="shared" si="77"/>
        <v>5</v>
      </c>
      <c r="AR43" s="1387">
        <f t="shared" si="78"/>
        <v>-4</v>
      </c>
      <c r="AT43" s="1387">
        <v>4</v>
      </c>
      <c r="AU43" s="1387" t="str">
        <f t="shared" si="79"/>
        <v>Honduras</v>
      </c>
      <c r="AV43" s="1387">
        <f t="shared" si="80"/>
        <v>1</v>
      </c>
      <c r="AW43" s="1387">
        <f t="shared" si="81"/>
        <v>1</v>
      </c>
      <c r="AX43" s="1387">
        <f t="shared" si="82"/>
        <v>5</v>
      </c>
      <c r="AY43" s="1387">
        <f t="shared" si="83"/>
        <v>-4</v>
      </c>
      <c r="AZ43" s="1449">
        <v>26</v>
      </c>
      <c r="BA43" s="1456">
        <v>41810.791666666664</v>
      </c>
      <c r="BB43" s="1451" t="s">
        <v>65</v>
      </c>
      <c r="BC43" s="1452" t="s">
        <v>6</v>
      </c>
      <c r="BD43" s="1453" t="s">
        <v>63</v>
      </c>
      <c r="BE43" s="1455">
        <f>IF(G43='Resultat &amp; tabell'!$G43,2,0)</f>
        <v>2</v>
      </c>
      <c r="BF43" s="1454" t="s">
        <v>6</v>
      </c>
      <c r="BG43" s="1455">
        <f>IF(I43='Resultat &amp; tabell'!$I43,2,0)</f>
        <v>0</v>
      </c>
      <c r="BH43" s="1455">
        <f>IF(J43='Resultat &amp; tabell'!$J43,1,0)</f>
        <v>0</v>
      </c>
      <c r="BI43" s="1439">
        <f t="shared" si="71"/>
        <v>2</v>
      </c>
      <c r="BK43" s="1457"/>
      <c r="BL43" s="1479"/>
      <c r="BM43" s="1479"/>
      <c r="BN43" s="1479"/>
      <c r="BO43" s="1479"/>
    </row>
    <row r="44" spans="2:67" ht="14.25" customHeight="1" x14ac:dyDescent="0.25">
      <c r="B44" s="1378">
        <v>41</v>
      </c>
      <c r="C44" s="1421">
        <v>41815.666666666664</v>
      </c>
      <c r="D44" s="1417" t="s">
        <v>188</v>
      </c>
      <c r="E44" s="1418" t="s">
        <v>6</v>
      </c>
      <c r="F44" s="1419" t="s">
        <v>186</v>
      </c>
      <c r="G44" s="1570">
        <v>0</v>
      </c>
      <c r="H44" s="1432" t="s">
        <v>6</v>
      </c>
      <c r="I44" s="1567">
        <v>1</v>
      </c>
      <c r="J44" s="1567">
        <v>2</v>
      </c>
      <c r="K44" s="1508">
        <f>IF('Resultat &amp; tabell'!J44="",0,BI44)</f>
        <v>0</v>
      </c>
      <c r="M44" s="1500"/>
      <c r="N44" s="1530"/>
      <c r="O44" s="1374"/>
      <c r="P44" s="1530"/>
      <c r="Q44" s="1530"/>
      <c r="Z44" s="1391" t="s">
        <v>65</v>
      </c>
      <c r="AA44" s="1392">
        <f t="shared" si="65"/>
        <v>0</v>
      </c>
      <c r="AB44" s="1392">
        <f t="shared" si="66"/>
        <v>0</v>
      </c>
      <c r="AC44" s="1392">
        <f t="shared" si="67"/>
        <v>1</v>
      </c>
      <c r="AD44" s="1391" t="s">
        <v>62</v>
      </c>
      <c r="AE44" s="1392">
        <f t="shared" si="68"/>
        <v>3</v>
      </c>
      <c r="AF44" s="1388">
        <f t="shared" si="69"/>
        <v>1</v>
      </c>
      <c r="AG44" s="1388">
        <f t="shared" si="70"/>
        <v>0</v>
      </c>
      <c r="AZ44" s="1449">
        <v>41</v>
      </c>
      <c r="BA44" s="1456">
        <v>41815.666666666664</v>
      </c>
      <c r="BB44" s="1451" t="s">
        <v>65</v>
      </c>
      <c r="BC44" s="1452" t="s">
        <v>6</v>
      </c>
      <c r="BD44" s="1453" t="s">
        <v>62</v>
      </c>
      <c r="BE44" s="1455">
        <f>IF(G44='Resultat &amp; tabell'!$G44,2,0)</f>
        <v>2</v>
      </c>
      <c r="BF44" s="1454" t="s">
        <v>6</v>
      </c>
      <c r="BG44" s="1455">
        <f>IF(I44='Resultat &amp; tabell'!$I44,2,0)</f>
        <v>0</v>
      </c>
      <c r="BH44" s="1455">
        <f>IF(J44='Resultat &amp; tabell'!$J44,1,0)</f>
        <v>0</v>
      </c>
      <c r="BI44" s="1439">
        <f t="shared" si="71"/>
        <v>2</v>
      </c>
      <c r="BL44" s="1479"/>
      <c r="BM44" s="1479"/>
      <c r="BN44" s="1479"/>
      <c r="BO44" s="1479"/>
    </row>
    <row r="45" spans="2:67" ht="14.25" customHeight="1" x14ac:dyDescent="0.25">
      <c r="B45" s="1378">
        <v>42</v>
      </c>
      <c r="C45" s="1421">
        <v>41815.708333333336</v>
      </c>
      <c r="D45" s="1417" t="s">
        <v>189</v>
      </c>
      <c r="E45" s="1418" t="s">
        <v>6</v>
      </c>
      <c r="F45" s="1419" t="s">
        <v>187</v>
      </c>
      <c r="G45" s="1570">
        <v>0</v>
      </c>
      <c r="H45" s="1432" t="s">
        <v>6</v>
      </c>
      <c r="I45" s="1567">
        <v>3</v>
      </c>
      <c r="J45" s="1567">
        <v>2</v>
      </c>
      <c r="K45" s="1508">
        <f>IF('Resultat &amp; tabell'!J45="",0,BI45)</f>
        <v>0</v>
      </c>
      <c r="M45" s="1551"/>
      <c r="N45" s="1374"/>
      <c r="O45" s="1530"/>
      <c r="P45" s="1530"/>
      <c r="Q45" s="1530"/>
      <c r="Z45" s="1391" t="s">
        <v>63</v>
      </c>
      <c r="AA45" s="1392">
        <f t="shared" si="65"/>
        <v>0</v>
      </c>
      <c r="AB45" s="1392">
        <f t="shared" si="66"/>
        <v>0</v>
      </c>
      <c r="AC45" s="1392">
        <f t="shared" si="67"/>
        <v>3</v>
      </c>
      <c r="AD45" s="1391" t="s">
        <v>64</v>
      </c>
      <c r="AE45" s="1392">
        <f t="shared" si="68"/>
        <v>3</v>
      </c>
      <c r="AF45" s="1388">
        <f t="shared" si="69"/>
        <v>3</v>
      </c>
      <c r="AG45" s="1388">
        <f t="shared" si="70"/>
        <v>0</v>
      </c>
      <c r="AZ45" s="1449">
        <v>42</v>
      </c>
      <c r="BA45" s="1456">
        <v>41815.708333333336</v>
      </c>
      <c r="BB45" s="1451" t="s">
        <v>63</v>
      </c>
      <c r="BC45" s="1452" t="s">
        <v>6</v>
      </c>
      <c r="BD45" s="1453" t="s">
        <v>64</v>
      </c>
      <c r="BE45" s="1455">
        <f>IF(G45='Resultat &amp; tabell'!$G45,2,0)</f>
        <v>2</v>
      </c>
      <c r="BF45" s="1454" t="s">
        <v>6</v>
      </c>
      <c r="BG45" s="1455">
        <f>IF(I45='Resultat &amp; tabell'!$I45,2,0)</f>
        <v>0</v>
      </c>
      <c r="BH45" s="1455">
        <f>IF(J45='Resultat &amp; tabell'!$J45,1,0)</f>
        <v>0</v>
      </c>
      <c r="BI45" s="1439">
        <f t="shared" si="71"/>
        <v>2</v>
      </c>
      <c r="BL45" s="1479"/>
      <c r="BM45" s="1479"/>
      <c r="BN45" s="1479"/>
      <c r="BO45" s="1479"/>
    </row>
    <row r="46" spans="2:67" ht="14.25" customHeight="1" x14ac:dyDescent="0.25">
      <c r="C46" s="1393"/>
      <c r="K46" s="1521"/>
      <c r="N46" s="1520"/>
      <c r="O46" s="1533"/>
      <c r="P46" s="1520"/>
      <c r="Q46" s="1520"/>
      <c r="BA46" s="1464"/>
      <c r="BI46" s="1440"/>
      <c r="BL46" s="1479"/>
      <c r="BM46" s="1483"/>
      <c r="BN46" s="1479"/>
      <c r="BO46" s="1479"/>
    </row>
    <row r="47" spans="2:67" s="1398" customFormat="1" ht="14.25" customHeight="1" x14ac:dyDescent="0.25">
      <c r="B47" s="1375" t="s">
        <v>66</v>
      </c>
      <c r="C47" s="1396"/>
      <c r="D47" s="1381"/>
      <c r="E47" s="1382"/>
      <c r="F47" s="1381"/>
      <c r="G47" s="1382"/>
      <c r="H47" s="1382"/>
      <c r="I47" s="1382"/>
      <c r="J47" s="1382"/>
      <c r="K47" s="1521"/>
      <c r="L47" s="1522"/>
      <c r="M47" s="1523"/>
      <c r="N47" s="1374"/>
      <c r="O47" s="1534"/>
      <c r="P47" s="1524"/>
      <c r="Q47" s="1524"/>
      <c r="R47" s="1523"/>
      <c r="S47" s="1524"/>
      <c r="T47" s="1382"/>
      <c r="U47" s="1382"/>
      <c r="V47" s="1382"/>
      <c r="W47" s="1403"/>
      <c r="Z47" s="1385"/>
      <c r="AA47" s="1392"/>
      <c r="AB47" s="1392"/>
      <c r="AC47" s="1392"/>
      <c r="AD47" s="1385"/>
      <c r="AE47" s="1399"/>
      <c r="AF47" s="1400"/>
      <c r="AG47" s="1400"/>
      <c r="AH47" s="1399"/>
      <c r="AI47" s="1399"/>
      <c r="AJ47" s="1399"/>
      <c r="AK47" s="1399"/>
      <c r="AL47" s="1399"/>
      <c r="AM47" s="1399"/>
      <c r="AN47" s="1399"/>
      <c r="AO47" s="1399"/>
      <c r="AP47" s="1399"/>
      <c r="AQ47" s="1399"/>
      <c r="AR47" s="1399"/>
      <c r="AS47" s="1399"/>
      <c r="AT47" s="1399"/>
      <c r="AU47" s="1399"/>
      <c r="AV47" s="1399"/>
      <c r="AW47" s="1399"/>
      <c r="AX47" s="1399"/>
      <c r="AY47" s="1399"/>
      <c r="AZ47" s="1442" t="s">
        <v>66</v>
      </c>
      <c r="BA47" s="1466"/>
      <c r="BB47" s="1443"/>
      <c r="BC47" s="1444"/>
      <c r="BD47" s="1443"/>
      <c r="BE47" s="1444"/>
      <c r="BF47" s="1444"/>
      <c r="BG47" s="1444"/>
      <c r="BH47" s="1444"/>
      <c r="BI47" s="1441"/>
      <c r="BJ47" s="1408"/>
      <c r="BK47" s="1410"/>
      <c r="BL47" s="1441"/>
      <c r="BM47" s="1484"/>
      <c r="BN47" s="1441"/>
      <c r="BO47" s="1441"/>
    </row>
    <row r="48" spans="2:67" s="1398" customFormat="1" ht="14.25" customHeight="1" x14ac:dyDescent="0.25">
      <c r="B48" s="1428" t="s">
        <v>2</v>
      </c>
      <c r="C48" s="1429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430" t="s">
        <v>81</v>
      </c>
      <c r="K48" s="1525" t="s">
        <v>89</v>
      </c>
      <c r="L48" s="1522"/>
      <c r="M48" s="1504" t="s">
        <v>66</v>
      </c>
      <c r="N48" s="1505" t="s">
        <v>89</v>
      </c>
      <c r="O48" s="1505" t="s">
        <v>90</v>
      </c>
      <c r="P48" s="1505" t="s">
        <v>91</v>
      </c>
      <c r="Q48" s="1506" t="s">
        <v>101</v>
      </c>
      <c r="R48" s="1523"/>
      <c r="S48" s="1524"/>
      <c r="T48" s="1382"/>
      <c r="U48" s="1382"/>
      <c r="V48" s="1382"/>
      <c r="W48" s="1403"/>
      <c r="Z48" s="1389" t="s">
        <v>87</v>
      </c>
      <c r="AA48" s="1389" t="s">
        <v>89</v>
      </c>
      <c r="AB48" s="1389" t="s">
        <v>90</v>
      </c>
      <c r="AC48" s="1389" t="s">
        <v>91</v>
      </c>
      <c r="AD48" s="1389" t="s">
        <v>88</v>
      </c>
      <c r="AE48" s="1389" t="s">
        <v>89</v>
      </c>
      <c r="AF48" s="1389" t="s">
        <v>90</v>
      </c>
      <c r="AG48" s="1389" t="s">
        <v>91</v>
      </c>
      <c r="AH48" s="1399"/>
      <c r="AI48" s="1390" t="s">
        <v>99</v>
      </c>
      <c r="AJ48" s="1390" t="s">
        <v>98</v>
      </c>
      <c r="AK48" s="1390" t="s">
        <v>97</v>
      </c>
      <c r="AL48" s="1389" t="s">
        <v>96</v>
      </c>
      <c r="AM48" s="1389" t="s">
        <v>95</v>
      </c>
      <c r="AN48" s="1389" t="s">
        <v>92</v>
      </c>
      <c r="AO48" s="1389" t="s">
        <v>89</v>
      </c>
      <c r="AP48" s="1389" t="s">
        <v>90</v>
      </c>
      <c r="AQ48" s="1389" t="s">
        <v>91</v>
      </c>
      <c r="AR48" s="1390" t="s">
        <v>93</v>
      </c>
      <c r="AS48" s="1399"/>
      <c r="AT48" s="1389" t="s">
        <v>94</v>
      </c>
      <c r="AU48" s="1389" t="s">
        <v>92</v>
      </c>
      <c r="AV48" s="1389" t="s">
        <v>89</v>
      </c>
      <c r="AW48" s="1389" t="s">
        <v>90</v>
      </c>
      <c r="AX48" s="1389" t="s">
        <v>91</v>
      </c>
      <c r="AY48" s="1390" t="s">
        <v>93</v>
      </c>
      <c r="AZ48" s="1471" t="s">
        <v>2</v>
      </c>
      <c r="BA48" s="1469" t="s">
        <v>3</v>
      </c>
      <c r="BB48" s="1473" t="s">
        <v>2</v>
      </c>
      <c r="BC48" s="1470"/>
      <c r="BD48" s="1474"/>
      <c r="BE48" s="250" t="s">
        <v>4</v>
      </c>
      <c r="BF48" s="250"/>
      <c r="BG48" s="250"/>
      <c r="BH48" s="1470" t="s">
        <v>81</v>
      </c>
      <c r="BI48" s="1431" t="s">
        <v>89</v>
      </c>
      <c r="BJ48" s="1408"/>
      <c r="BK48" s="1445"/>
      <c r="BL48" s="1441"/>
      <c r="BM48" s="1441"/>
      <c r="BN48" s="1441"/>
      <c r="BO48" s="1441"/>
    </row>
    <row r="49" spans="2:67" ht="14.25" customHeight="1" x14ac:dyDescent="0.25">
      <c r="B49" s="1378">
        <v>11</v>
      </c>
      <c r="C49" s="1421">
        <v>41805.791666666664</v>
      </c>
      <c r="D49" s="1417" t="s">
        <v>190</v>
      </c>
      <c r="E49" s="1418" t="s">
        <v>6</v>
      </c>
      <c r="F49" s="1419" t="s">
        <v>193</v>
      </c>
      <c r="G49" s="1571">
        <v>3</v>
      </c>
      <c r="H49" s="1432" t="s">
        <v>6</v>
      </c>
      <c r="I49" s="1568">
        <v>1</v>
      </c>
      <c r="J49" s="1568">
        <v>1</v>
      </c>
      <c r="K49" s="1508">
        <f>IF('Resultat &amp; tabell'!J49="",0,BI49)</f>
        <v>3</v>
      </c>
      <c r="L49" s="1509">
        <v>1</v>
      </c>
      <c r="M49" s="1510" t="str">
        <f>VLOOKUP(L49,$AT$49:$AY$52,2,FALSE)</f>
        <v>Argentina</v>
      </c>
      <c r="N49" s="1511">
        <f>VLOOKUP(M49,$AU$49:$AY$52,2,FALSE)</f>
        <v>9</v>
      </c>
      <c r="O49" s="1511">
        <f>VLOOKUP(M49,$AU$49:$AY$52,3,FALSE)</f>
        <v>9</v>
      </c>
      <c r="P49" s="1511">
        <f>VLOOKUP(M49,$AU$49:$AY$52,4,FALSE)</f>
        <v>3</v>
      </c>
      <c r="Q49" s="1512">
        <f>VLOOKUP(M49,$AU$49:$AY$52,5,FALSE)</f>
        <v>6</v>
      </c>
      <c r="Z49" s="1391" t="s">
        <v>67</v>
      </c>
      <c r="AA49" s="1392">
        <f t="shared" ref="AA49:AA54" si="84">IF(G49="",0,IF($G49&lt;$I49,0,IF($G49=$I49,1,3)))</f>
        <v>3</v>
      </c>
      <c r="AB49" s="1392">
        <f t="shared" ref="AB49:AB54" si="85">G49</f>
        <v>3</v>
      </c>
      <c r="AC49" s="1392">
        <f t="shared" ref="AC49:AC54" si="86">I49</f>
        <v>1</v>
      </c>
      <c r="AD49" s="1391" t="s">
        <v>68</v>
      </c>
      <c r="AE49" s="1392">
        <f t="shared" ref="AE49:AE54" si="87">IF(I49="",0,IF(I49&lt;G49,0,IF(G49=I49,1,3)))</f>
        <v>0</v>
      </c>
      <c r="AF49" s="1388">
        <f t="shared" ref="AF49:AF54" si="88">I49</f>
        <v>1</v>
      </c>
      <c r="AG49" s="1388">
        <f t="shared" ref="AG49:AG54" si="89">G49</f>
        <v>3</v>
      </c>
      <c r="AI49" s="1387">
        <f>RANK($AJ49,$AJ$49:$AJ$52,1)+COUNTIF($AJ$49:$AJ49,$AJ49)-1</f>
        <v>1</v>
      </c>
      <c r="AJ49" s="1387">
        <f>AK49+AL49+AM49</f>
        <v>1</v>
      </c>
      <c r="AK49" s="1387">
        <f>SUMPRODUCT(($AO$49:$AO$52=AO49)*($AR$49:$AR$52=AR49)*($AP$49:$AP$52&gt;AP49))</f>
        <v>0</v>
      </c>
      <c r="AL49" s="1387">
        <f>SUMPRODUCT(($AO$49:$AO$52=AO49)*($AR$49:$AR$52&gt;AR49))</f>
        <v>0</v>
      </c>
      <c r="AM49" s="1387">
        <f>RANK(AO49,$AO$49:$AO$52)</f>
        <v>1</v>
      </c>
      <c r="AN49" s="1391" t="s">
        <v>67</v>
      </c>
      <c r="AO49" s="1387">
        <f>SUMIF($Z$49:$Z$54,$AN49,$AA$49:$AA$54)+SUMIF($AD$49:$AD$54,$AN49,$AE$49:$AE$54)</f>
        <v>9</v>
      </c>
      <c r="AP49" s="1387">
        <f>SUMIF($Z$49:$Z$54,$AN49,$AB$49:$AB$54)+SUMIF($AD$49:$AD$54,$AN49,$AF$49:$AF$54)</f>
        <v>9</v>
      </c>
      <c r="AQ49" s="1387">
        <f>SUMIF($Z$49:$Z$54,$AN49,$AC$49:$AC$54)+SUMIF($AD$49:$AD$54,$AN49,$AG$49:$AG$54)</f>
        <v>3</v>
      </c>
      <c r="AR49" s="1387">
        <f>AP49-AQ49</f>
        <v>6</v>
      </c>
      <c r="AT49" s="1387">
        <v>1</v>
      </c>
      <c r="AU49" s="1387" t="str">
        <f>VLOOKUP($AT49,$AI$49:$AR$52,6,FALSE)</f>
        <v>Argentina</v>
      </c>
      <c r="AV49" s="1387">
        <f>VLOOKUP($AU49,$AN$49:$AR$52,2,FALSE)</f>
        <v>9</v>
      </c>
      <c r="AW49" s="1387">
        <f>VLOOKUP($AU49,$AN$49:$AR$52,3,FALSE)</f>
        <v>9</v>
      </c>
      <c r="AX49" s="1387">
        <f>VLOOKUP($AU49,$AN$49:$AR$52,4,FALSE)</f>
        <v>3</v>
      </c>
      <c r="AY49" s="1387">
        <f>VLOOKUP($AU49,$AN$49:$AR$52,5,FALSE)</f>
        <v>6</v>
      </c>
      <c r="AZ49" s="1449">
        <v>11</v>
      </c>
      <c r="BA49" s="1456">
        <v>41805.791666666664</v>
      </c>
      <c r="BB49" s="1451" t="s">
        <v>67</v>
      </c>
      <c r="BC49" s="1452" t="s">
        <v>6</v>
      </c>
      <c r="BD49" s="1453" t="s">
        <v>68</v>
      </c>
      <c r="BE49" s="1455">
        <f>IF(G49='Resultat &amp; tabell'!$G49,2,0)</f>
        <v>0</v>
      </c>
      <c r="BF49" s="1454" t="s">
        <v>6</v>
      </c>
      <c r="BG49" s="1455">
        <f>IF(I49='Resultat &amp; tabell'!$I49,2,0)</f>
        <v>2</v>
      </c>
      <c r="BH49" s="1455">
        <f>IF(J49='Resultat &amp; tabell'!$J49,1,0)</f>
        <v>1</v>
      </c>
      <c r="BI49" s="1439">
        <f t="shared" ref="BI49:BI54" si="90">SUM(BE49+BG49+BH49)</f>
        <v>3</v>
      </c>
      <c r="BJ49" s="1409"/>
      <c r="BK49" s="1442"/>
      <c r="BL49" s="1479"/>
      <c r="BM49" s="1479"/>
      <c r="BN49" s="1479"/>
      <c r="BO49" s="1479"/>
    </row>
    <row r="50" spans="2:67" ht="14.25" customHeight="1" x14ac:dyDescent="0.25">
      <c r="B50" s="1378">
        <v>12</v>
      </c>
      <c r="C50" s="1421">
        <v>41806.666666666664</v>
      </c>
      <c r="D50" s="1417" t="s">
        <v>191</v>
      </c>
      <c r="E50" s="1418" t="s">
        <v>6</v>
      </c>
      <c r="F50" s="1419" t="s">
        <v>192</v>
      </c>
      <c r="G50" s="1571">
        <v>0</v>
      </c>
      <c r="H50" s="1432" t="s">
        <v>6</v>
      </c>
      <c r="I50" s="1568">
        <v>2</v>
      </c>
      <c r="J50" s="1568">
        <v>2</v>
      </c>
      <c r="K50" s="1508">
        <f>IF('Resultat &amp; tabell'!J50="",0,BI50)</f>
        <v>2</v>
      </c>
      <c r="L50" s="1498">
        <v>2</v>
      </c>
      <c r="M50" s="1514" t="str">
        <f>VLOOKUP(L50,$AT$49:$AY$52,2,FALSE)</f>
        <v>Bosnien</v>
      </c>
      <c r="N50" s="1515">
        <f>VLOOKUP(M50,$AU$49:$AY$52,2,FALSE)</f>
        <v>6</v>
      </c>
      <c r="O50" s="1515">
        <f>VLOOKUP(M50,$AU$49:$AY$52,3,FALSE)</f>
        <v>5</v>
      </c>
      <c r="P50" s="1515">
        <f>VLOOKUP(M50,$AU$49:$AY$52,4,FALSE)</f>
        <v>4</v>
      </c>
      <c r="Q50" s="1516">
        <f>VLOOKUP(M50,$AU$49:$AY$52,5,FALSE)</f>
        <v>1</v>
      </c>
      <c r="Z50" s="1391" t="s">
        <v>69</v>
      </c>
      <c r="AA50" s="1392">
        <f t="shared" si="84"/>
        <v>0</v>
      </c>
      <c r="AB50" s="1392">
        <f t="shared" si="85"/>
        <v>0</v>
      </c>
      <c r="AC50" s="1392">
        <f t="shared" si="86"/>
        <v>2</v>
      </c>
      <c r="AD50" s="1391" t="s">
        <v>70</v>
      </c>
      <c r="AE50" s="1392">
        <f t="shared" si="87"/>
        <v>3</v>
      </c>
      <c r="AF50" s="1388">
        <f t="shared" si="88"/>
        <v>2</v>
      </c>
      <c r="AG50" s="1388">
        <f t="shared" si="89"/>
        <v>0</v>
      </c>
      <c r="AI50" s="1387">
        <f>RANK($AJ50,$AJ$49:$AJ$52,1)+COUNTIF($AJ$49:$AJ50,$AJ50)-1</f>
        <v>4</v>
      </c>
      <c r="AJ50" s="1387">
        <f>AK50+AL50+AM50</f>
        <v>4</v>
      </c>
      <c r="AK50" s="1387">
        <f t="shared" ref="AK50:AK52" si="91">SUMPRODUCT(($AO$49:$AO$52=AO50)*($AR$49:$AR$52=AR50)*($AP$49:$AP$52&gt;AP50))</f>
        <v>0</v>
      </c>
      <c r="AL50" s="1387">
        <f t="shared" ref="AL50:AL52" si="92">SUMPRODUCT(($AO$49:$AO$52=AO50)*($AR$49:$AR$52&gt;AR50))</f>
        <v>0</v>
      </c>
      <c r="AM50" s="1387">
        <f t="shared" ref="AM50:AM52" si="93">RANK(AO50,$AO$49:$AO$52)</f>
        <v>4</v>
      </c>
      <c r="AN50" s="1391" t="s">
        <v>69</v>
      </c>
      <c r="AO50" s="1387">
        <f t="shared" ref="AO50:AO52" si="94">SUMIF($Z$49:$Z$54,$AN50,$AA$49:$AA$54)+SUMIF($AD$49:$AD$54,$AN50,$AE$49:$AE$54)</f>
        <v>0</v>
      </c>
      <c r="AP50" s="1387">
        <f t="shared" ref="AP50:AP52" si="95">SUMIF($Z$49:$Z$54,$AN50,$AB$49:$AB$54)+SUMIF($AD$49:$AD$54,$AN50,$AF$49:$AF$54)</f>
        <v>0</v>
      </c>
      <c r="AQ50" s="1387">
        <f t="shared" ref="AQ50:AQ52" si="96">SUMIF($Z$49:$Z$54,$AN50,$AC$49:$AC$54)+SUMIF($AD$49:$AD$54,$AN50,$AG$49:$AG$54)</f>
        <v>6</v>
      </c>
      <c r="AR50" s="1387">
        <f t="shared" ref="AR50:AR52" si="97">AP50-AQ50</f>
        <v>-6</v>
      </c>
      <c r="AT50" s="1387">
        <v>2</v>
      </c>
      <c r="AU50" s="1387" t="str">
        <f t="shared" ref="AU50:AU52" si="98">VLOOKUP($AT50,$AI$49:$AR$52,6,FALSE)</f>
        <v>Bosnien</v>
      </c>
      <c r="AV50" s="1387">
        <f t="shared" ref="AV50:AV52" si="99">VLOOKUP($AU50,$AN$49:$AR$52,2,FALSE)</f>
        <v>6</v>
      </c>
      <c r="AW50" s="1387">
        <f t="shared" ref="AW50:AW52" si="100">VLOOKUP($AU50,$AN$49:$AR$52,3,FALSE)</f>
        <v>5</v>
      </c>
      <c r="AX50" s="1387">
        <f t="shared" ref="AX50:AX52" si="101">VLOOKUP($AU50,$AN$49:$AR$52,4,FALSE)</f>
        <v>4</v>
      </c>
      <c r="AY50" s="1387">
        <f t="shared" ref="AY50:AY52" si="102">VLOOKUP($AU50,$AN$49:$AR$52,5,FALSE)</f>
        <v>1</v>
      </c>
      <c r="AZ50" s="1449">
        <v>12</v>
      </c>
      <c r="BA50" s="1456">
        <v>41806.666666666664</v>
      </c>
      <c r="BB50" s="1451" t="s">
        <v>69</v>
      </c>
      <c r="BC50" s="1452" t="s">
        <v>6</v>
      </c>
      <c r="BD50" s="1453" t="s">
        <v>70</v>
      </c>
      <c r="BE50" s="1455">
        <f>IF(G50='Resultat &amp; tabell'!$G50,2,0)</f>
        <v>2</v>
      </c>
      <c r="BF50" s="1454" t="s">
        <v>6</v>
      </c>
      <c r="BG50" s="1455">
        <f>IF(I50='Resultat &amp; tabell'!$I50,2,0)</f>
        <v>0</v>
      </c>
      <c r="BH50" s="1455">
        <f>IF(J50='Resultat &amp; tabell'!$J50,1,0)</f>
        <v>0</v>
      </c>
      <c r="BI50" s="1439">
        <f t="shared" si="90"/>
        <v>2</v>
      </c>
      <c r="BK50" s="1442"/>
      <c r="BL50" s="1479"/>
      <c r="BM50" s="1479"/>
      <c r="BN50" s="1479"/>
      <c r="BO50" s="1479"/>
    </row>
    <row r="51" spans="2:67" ht="14.25" customHeight="1" x14ac:dyDescent="0.25">
      <c r="B51" s="1378">
        <v>27</v>
      </c>
      <c r="C51" s="1421">
        <v>41811.541666666664</v>
      </c>
      <c r="D51" s="1417" t="s">
        <v>190</v>
      </c>
      <c r="E51" s="1418" t="s">
        <v>6</v>
      </c>
      <c r="F51" s="1419" t="s">
        <v>191</v>
      </c>
      <c r="G51" s="1571">
        <v>2</v>
      </c>
      <c r="H51" s="1432" t="s">
        <v>6</v>
      </c>
      <c r="I51" s="1568">
        <v>0</v>
      </c>
      <c r="J51" s="1568">
        <v>1</v>
      </c>
      <c r="K51" s="1508">
        <f>IF('Resultat &amp; tabell'!J51="",0,BI51)</f>
        <v>3</v>
      </c>
      <c r="L51" s="1498">
        <v>3</v>
      </c>
      <c r="M51" s="1529" t="str">
        <f>VLOOKUP(L51,$AT$49:$AY$52,2,FALSE)</f>
        <v>Nigeria</v>
      </c>
      <c r="N51" s="1530">
        <f>VLOOKUP(M51,$AU$49:$AY$52,2,FALSE)</f>
        <v>3</v>
      </c>
      <c r="O51" s="1530">
        <f>VLOOKUP(M51,$AU$49:$AY$52,3,FALSE)</f>
        <v>5</v>
      </c>
      <c r="P51" s="1530">
        <f>VLOOKUP(M51,$AU$49:$AY$52,4,FALSE)</f>
        <v>6</v>
      </c>
      <c r="Q51" s="1531">
        <f>VLOOKUP(M51,$AU$49:$AY$52,5,FALSE)</f>
        <v>-1</v>
      </c>
      <c r="Z51" s="1391" t="s">
        <v>67</v>
      </c>
      <c r="AA51" s="1392">
        <f t="shared" si="84"/>
        <v>3</v>
      </c>
      <c r="AB51" s="1392">
        <f t="shared" si="85"/>
        <v>2</v>
      </c>
      <c r="AC51" s="1392">
        <f t="shared" si="86"/>
        <v>0</v>
      </c>
      <c r="AD51" s="1391" t="s">
        <v>69</v>
      </c>
      <c r="AE51" s="1392">
        <f t="shared" si="87"/>
        <v>0</v>
      </c>
      <c r="AF51" s="1388">
        <f t="shared" si="88"/>
        <v>0</v>
      </c>
      <c r="AG51" s="1388">
        <f t="shared" si="89"/>
        <v>2</v>
      </c>
      <c r="AI51" s="1387">
        <f>RANK($AJ51,$AJ$49:$AJ$52,1)+COUNTIF($AJ$49:$AJ51,$AJ51)-1</f>
        <v>2</v>
      </c>
      <c r="AJ51" s="1387">
        <f>AK51+AL51+AM51</f>
        <v>2</v>
      </c>
      <c r="AK51" s="1387">
        <f t="shared" si="91"/>
        <v>0</v>
      </c>
      <c r="AL51" s="1387">
        <f t="shared" si="92"/>
        <v>0</v>
      </c>
      <c r="AM51" s="1387">
        <f t="shared" si="93"/>
        <v>2</v>
      </c>
      <c r="AN51" s="1391" t="s">
        <v>68</v>
      </c>
      <c r="AO51" s="1387">
        <f t="shared" si="94"/>
        <v>6</v>
      </c>
      <c r="AP51" s="1387">
        <f t="shared" si="95"/>
        <v>5</v>
      </c>
      <c r="AQ51" s="1387">
        <f t="shared" si="96"/>
        <v>4</v>
      </c>
      <c r="AR51" s="1387">
        <f t="shared" si="97"/>
        <v>1</v>
      </c>
      <c r="AT51" s="1387">
        <v>3</v>
      </c>
      <c r="AU51" s="1387" t="str">
        <f t="shared" si="98"/>
        <v>Nigeria</v>
      </c>
      <c r="AV51" s="1387">
        <f t="shared" si="99"/>
        <v>3</v>
      </c>
      <c r="AW51" s="1387">
        <f t="shared" si="100"/>
        <v>5</v>
      </c>
      <c r="AX51" s="1387">
        <f t="shared" si="101"/>
        <v>6</v>
      </c>
      <c r="AY51" s="1387">
        <f t="shared" si="102"/>
        <v>-1</v>
      </c>
      <c r="AZ51" s="1449">
        <v>27</v>
      </c>
      <c r="BA51" s="1456">
        <v>41811.541666666664</v>
      </c>
      <c r="BB51" s="1451" t="s">
        <v>67</v>
      </c>
      <c r="BC51" s="1452" t="s">
        <v>6</v>
      </c>
      <c r="BD51" s="1453" t="s">
        <v>69</v>
      </c>
      <c r="BE51" s="1455">
        <f>IF(G51='Resultat &amp; tabell'!$G51,2,0)</f>
        <v>0</v>
      </c>
      <c r="BF51" s="1454" t="s">
        <v>6</v>
      </c>
      <c r="BG51" s="1455">
        <f>IF(I51='Resultat &amp; tabell'!$I51,2,0)</f>
        <v>2</v>
      </c>
      <c r="BH51" s="1455">
        <f>IF(J51='Resultat &amp; tabell'!$J51,1,0)</f>
        <v>1</v>
      </c>
      <c r="BI51" s="1439">
        <f t="shared" si="90"/>
        <v>3</v>
      </c>
      <c r="BK51" s="1457"/>
      <c r="BL51" s="1479"/>
      <c r="BM51" s="1479"/>
      <c r="BN51" s="1479"/>
      <c r="BO51" s="1479"/>
    </row>
    <row r="52" spans="2:67" ht="14.25" customHeight="1" x14ac:dyDescent="0.25">
      <c r="B52" s="1378">
        <v>28</v>
      </c>
      <c r="C52" s="1421">
        <v>41811.75</v>
      </c>
      <c r="D52" s="1417" t="s">
        <v>192</v>
      </c>
      <c r="E52" s="1418" t="s">
        <v>6</v>
      </c>
      <c r="F52" s="1419" t="s">
        <v>193</v>
      </c>
      <c r="G52" s="1571">
        <v>1</v>
      </c>
      <c r="H52" s="1432" t="s">
        <v>6</v>
      </c>
      <c r="I52" s="1568">
        <v>2</v>
      </c>
      <c r="J52" s="1568">
        <v>2</v>
      </c>
      <c r="K52" s="1508">
        <f>IF('Resultat &amp; tabell'!J52="",0,BI52)</f>
        <v>2</v>
      </c>
      <c r="L52" s="1498">
        <v>4</v>
      </c>
      <c r="M52" s="1518" t="str">
        <f>VLOOKUP(L52,$AT$49:$AY$52,2,FALSE)</f>
        <v>Iran</v>
      </c>
      <c r="N52" s="1515">
        <f>VLOOKUP(M52,$AU$49:$AY$52,2,FALSE)</f>
        <v>0</v>
      </c>
      <c r="O52" s="1515">
        <f>VLOOKUP(M52,$AU$49:$AY$52,3,FALSE)</f>
        <v>0</v>
      </c>
      <c r="P52" s="1515">
        <f>VLOOKUP(M52,$AU$49:$AY$52,4,FALSE)</f>
        <v>6</v>
      </c>
      <c r="Q52" s="1516">
        <f>VLOOKUP(M52,$AU$49:$AY$52,5,FALSE)</f>
        <v>-6</v>
      </c>
      <c r="Z52" s="1391" t="s">
        <v>70</v>
      </c>
      <c r="AA52" s="1392">
        <f t="shared" si="84"/>
        <v>0</v>
      </c>
      <c r="AB52" s="1392">
        <f t="shared" si="85"/>
        <v>1</v>
      </c>
      <c r="AC52" s="1392">
        <f t="shared" si="86"/>
        <v>2</v>
      </c>
      <c r="AD52" s="1391" t="s">
        <v>68</v>
      </c>
      <c r="AE52" s="1392">
        <f t="shared" si="87"/>
        <v>3</v>
      </c>
      <c r="AF52" s="1388">
        <f t="shared" si="88"/>
        <v>2</v>
      </c>
      <c r="AG52" s="1388">
        <f t="shared" si="89"/>
        <v>1</v>
      </c>
      <c r="AI52" s="1387">
        <f>RANK($AJ52,$AJ$49:$AJ$52,1)+COUNTIF($AJ$49:$AJ52,$AJ52)-1</f>
        <v>3</v>
      </c>
      <c r="AJ52" s="1387">
        <f>AK52+AL52+AM52</f>
        <v>3</v>
      </c>
      <c r="AK52" s="1387">
        <f t="shared" si="91"/>
        <v>0</v>
      </c>
      <c r="AL52" s="1387">
        <f t="shared" si="92"/>
        <v>0</v>
      </c>
      <c r="AM52" s="1387">
        <f t="shared" si="93"/>
        <v>3</v>
      </c>
      <c r="AN52" s="1391" t="s">
        <v>70</v>
      </c>
      <c r="AO52" s="1387">
        <f t="shared" si="94"/>
        <v>3</v>
      </c>
      <c r="AP52" s="1387">
        <f t="shared" si="95"/>
        <v>5</v>
      </c>
      <c r="AQ52" s="1387">
        <f t="shared" si="96"/>
        <v>6</v>
      </c>
      <c r="AR52" s="1387">
        <f t="shared" si="97"/>
        <v>-1</v>
      </c>
      <c r="AT52" s="1387">
        <v>4</v>
      </c>
      <c r="AU52" s="1387" t="str">
        <f t="shared" si="98"/>
        <v>Iran</v>
      </c>
      <c r="AV52" s="1387">
        <f t="shared" si="99"/>
        <v>0</v>
      </c>
      <c r="AW52" s="1387">
        <f t="shared" si="100"/>
        <v>0</v>
      </c>
      <c r="AX52" s="1387">
        <f t="shared" si="101"/>
        <v>6</v>
      </c>
      <c r="AY52" s="1387">
        <f t="shared" si="102"/>
        <v>-6</v>
      </c>
      <c r="AZ52" s="1449">
        <v>28</v>
      </c>
      <c r="BA52" s="1456">
        <v>41811.75</v>
      </c>
      <c r="BB52" s="1451" t="s">
        <v>70</v>
      </c>
      <c r="BC52" s="1452" t="s">
        <v>6</v>
      </c>
      <c r="BD52" s="1453" t="s">
        <v>68</v>
      </c>
      <c r="BE52" s="1455">
        <f>IF(G52='Resultat &amp; tabell'!$G52,2,0)</f>
        <v>2</v>
      </c>
      <c r="BF52" s="1454" t="s">
        <v>6</v>
      </c>
      <c r="BG52" s="1455">
        <f>IF(I52='Resultat &amp; tabell'!$I52,2,0)</f>
        <v>0</v>
      </c>
      <c r="BH52" s="1455">
        <f>IF(J52='Resultat &amp; tabell'!$J52,1,0)</f>
        <v>0</v>
      </c>
      <c r="BI52" s="1439">
        <f t="shared" si="90"/>
        <v>2</v>
      </c>
      <c r="BK52" s="1457"/>
      <c r="BL52" s="1479"/>
      <c r="BM52" s="1479"/>
      <c r="BN52" s="1479"/>
      <c r="BO52" s="1479"/>
    </row>
    <row r="53" spans="2:67" ht="14.25" customHeight="1" x14ac:dyDescent="0.25">
      <c r="B53" s="1378">
        <v>43</v>
      </c>
      <c r="C53" s="1421">
        <v>41815.541666666664</v>
      </c>
      <c r="D53" s="1417" t="s">
        <v>192</v>
      </c>
      <c r="E53" s="1418" t="s">
        <v>6</v>
      </c>
      <c r="F53" s="1419" t="s">
        <v>190</v>
      </c>
      <c r="G53" s="1571">
        <v>2</v>
      </c>
      <c r="H53" s="1432" t="s">
        <v>6</v>
      </c>
      <c r="I53" s="1568">
        <v>4</v>
      </c>
      <c r="J53" s="1568">
        <v>2</v>
      </c>
      <c r="K53" s="1508">
        <f>IF('Resultat &amp; tabell'!J53="",0,BI53)</f>
        <v>0</v>
      </c>
      <c r="M53" s="1500"/>
      <c r="N53" s="1530"/>
      <c r="O53" s="1530"/>
      <c r="P53" s="1530"/>
      <c r="Q53" s="1530"/>
      <c r="Z53" s="1391" t="s">
        <v>70</v>
      </c>
      <c r="AA53" s="1392">
        <f t="shared" si="84"/>
        <v>0</v>
      </c>
      <c r="AB53" s="1392">
        <f t="shared" si="85"/>
        <v>2</v>
      </c>
      <c r="AC53" s="1392">
        <f t="shared" si="86"/>
        <v>4</v>
      </c>
      <c r="AD53" s="1391" t="s">
        <v>67</v>
      </c>
      <c r="AE53" s="1392">
        <f t="shared" si="87"/>
        <v>3</v>
      </c>
      <c r="AF53" s="1388">
        <f t="shared" si="88"/>
        <v>4</v>
      </c>
      <c r="AG53" s="1388">
        <f t="shared" si="89"/>
        <v>2</v>
      </c>
      <c r="AZ53" s="1449">
        <v>43</v>
      </c>
      <c r="BA53" s="1456">
        <v>41815.541666666664</v>
      </c>
      <c r="BB53" s="1451" t="s">
        <v>70</v>
      </c>
      <c r="BC53" s="1452" t="s">
        <v>6</v>
      </c>
      <c r="BD53" s="1453" t="s">
        <v>67</v>
      </c>
      <c r="BE53" s="1455">
        <f>IF(G53='Resultat &amp; tabell'!$G53,2,0)</f>
        <v>0</v>
      </c>
      <c r="BF53" s="1454" t="s">
        <v>6</v>
      </c>
      <c r="BG53" s="1455">
        <f>IF(I53='Resultat &amp; tabell'!$I53,2,0)</f>
        <v>0</v>
      </c>
      <c r="BH53" s="1455">
        <f>IF(J53='Resultat &amp; tabell'!$J53,1,0)</f>
        <v>0</v>
      </c>
      <c r="BI53" s="1439">
        <f t="shared" si="90"/>
        <v>0</v>
      </c>
      <c r="BL53" s="1479"/>
      <c r="BM53" s="1479"/>
      <c r="BN53" s="1479"/>
      <c r="BO53" s="1479"/>
    </row>
    <row r="54" spans="2:67" ht="14.25" customHeight="1" x14ac:dyDescent="0.25">
      <c r="B54" s="1378">
        <v>44</v>
      </c>
      <c r="C54" s="1421">
        <v>41815.541666666664</v>
      </c>
      <c r="D54" s="1417" t="s">
        <v>193</v>
      </c>
      <c r="E54" s="1418" t="s">
        <v>6</v>
      </c>
      <c r="F54" s="1419" t="s">
        <v>191</v>
      </c>
      <c r="G54" s="1571">
        <v>2</v>
      </c>
      <c r="H54" s="1432" t="s">
        <v>6</v>
      </c>
      <c r="I54" s="1568">
        <v>0</v>
      </c>
      <c r="J54" s="1568">
        <v>1</v>
      </c>
      <c r="K54" s="1508">
        <f>IF('Resultat &amp; tabell'!J54="",0,BI54)</f>
        <v>0</v>
      </c>
      <c r="M54" s="1374"/>
      <c r="N54" s="1374"/>
      <c r="O54" s="1530"/>
      <c r="P54" s="1374"/>
      <c r="Q54" s="1530"/>
      <c r="R54" s="1374"/>
      <c r="Z54" s="1391" t="s">
        <v>68</v>
      </c>
      <c r="AA54" s="1392">
        <f t="shared" si="84"/>
        <v>3</v>
      </c>
      <c r="AB54" s="1392">
        <f t="shared" si="85"/>
        <v>2</v>
      </c>
      <c r="AC54" s="1392">
        <f t="shared" si="86"/>
        <v>0</v>
      </c>
      <c r="AD54" s="1391" t="s">
        <v>69</v>
      </c>
      <c r="AE54" s="1392">
        <f t="shared" si="87"/>
        <v>0</v>
      </c>
      <c r="AF54" s="1388">
        <f t="shared" si="88"/>
        <v>0</v>
      </c>
      <c r="AG54" s="1388">
        <f t="shared" si="89"/>
        <v>2</v>
      </c>
      <c r="AZ54" s="1449">
        <v>44</v>
      </c>
      <c r="BA54" s="1456">
        <v>41815.541666666664</v>
      </c>
      <c r="BB54" s="1451" t="s">
        <v>68</v>
      </c>
      <c r="BC54" s="1452" t="s">
        <v>6</v>
      </c>
      <c r="BD54" s="1453" t="s">
        <v>69</v>
      </c>
      <c r="BE54" s="1455">
        <f>IF(G54='Resultat &amp; tabell'!$G54,2,0)</f>
        <v>0</v>
      </c>
      <c r="BF54" s="1454" t="s">
        <v>6</v>
      </c>
      <c r="BG54" s="1455">
        <f>IF(I54='Resultat &amp; tabell'!$I54,2,0)</f>
        <v>2</v>
      </c>
      <c r="BH54" s="1455">
        <f>IF(J54='Resultat &amp; tabell'!$J54,1,0)</f>
        <v>0</v>
      </c>
      <c r="BI54" s="1439">
        <f t="shared" si="90"/>
        <v>2</v>
      </c>
      <c r="BL54" s="1479"/>
      <c r="BM54" s="1479"/>
      <c r="BN54" s="1479"/>
      <c r="BO54" s="1479"/>
    </row>
    <row r="55" spans="2:67" ht="14.25" customHeight="1" x14ac:dyDescent="0.25">
      <c r="C55" s="1393"/>
      <c r="K55" s="1521"/>
      <c r="N55" s="1520"/>
      <c r="O55" s="1533"/>
      <c r="P55" s="1520"/>
      <c r="Q55" s="1520"/>
      <c r="BA55" s="1464"/>
      <c r="BI55" s="1440"/>
      <c r="BL55" s="1479"/>
      <c r="BM55" s="1483"/>
      <c r="BN55" s="1479"/>
      <c r="BO55" s="1479"/>
    </row>
    <row r="56" spans="2:67" s="1398" customFormat="1" ht="14.25" customHeight="1" x14ac:dyDescent="0.25">
      <c r="B56" s="1375" t="s">
        <v>71</v>
      </c>
      <c r="C56" s="1396"/>
      <c r="D56" s="1381"/>
      <c r="E56" s="1382"/>
      <c r="F56" s="1381"/>
      <c r="G56" s="1382"/>
      <c r="H56" s="1382"/>
      <c r="I56" s="1382"/>
      <c r="J56" s="1382"/>
      <c r="K56" s="1521"/>
      <c r="L56" s="1522"/>
      <c r="M56" s="1523"/>
      <c r="N56" s="1524"/>
      <c r="O56" s="1534"/>
      <c r="P56" s="1524"/>
      <c r="Q56" s="1524"/>
      <c r="R56" s="1523"/>
      <c r="S56" s="1524"/>
      <c r="T56" s="1382"/>
      <c r="U56" s="1382"/>
      <c r="V56" s="1382"/>
      <c r="W56" s="1403"/>
      <c r="Z56" s="1385"/>
      <c r="AA56" s="1392"/>
      <c r="AB56" s="1392"/>
      <c r="AC56" s="1392"/>
      <c r="AD56" s="1385"/>
      <c r="AE56" s="1399"/>
      <c r="AF56" s="1400"/>
      <c r="AG56" s="1400"/>
      <c r="AH56" s="1399"/>
      <c r="AI56" s="1399"/>
      <c r="AJ56" s="1399"/>
      <c r="AK56" s="1399"/>
      <c r="AL56" s="1399"/>
      <c r="AM56" s="1399"/>
      <c r="AN56" s="1399"/>
      <c r="AO56" s="1399"/>
      <c r="AP56" s="1399"/>
      <c r="AQ56" s="1399"/>
      <c r="AR56" s="1399"/>
      <c r="AS56" s="1399"/>
      <c r="AT56" s="1399"/>
      <c r="AU56" s="1399"/>
      <c r="AV56" s="1399"/>
      <c r="AW56" s="1399"/>
      <c r="AX56" s="1399"/>
      <c r="AY56" s="1399"/>
      <c r="AZ56" s="1442" t="s">
        <v>71</v>
      </c>
      <c r="BA56" s="1466"/>
      <c r="BB56" s="1443"/>
      <c r="BC56" s="1444"/>
      <c r="BD56" s="1443"/>
      <c r="BE56" s="1444"/>
      <c r="BF56" s="1444"/>
      <c r="BG56" s="1444"/>
      <c r="BH56" s="1444"/>
      <c r="BI56" s="1441"/>
      <c r="BJ56" s="1408"/>
      <c r="BK56" s="1410"/>
      <c r="BL56" s="1441"/>
      <c r="BM56" s="1484"/>
      <c r="BN56" s="1441"/>
      <c r="BO56" s="1441"/>
    </row>
    <row r="57" spans="2:67" s="1398" customFormat="1" ht="14.25" customHeight="1" x14ac:dyDescent="0.25">
      <c r="B57" s="1428" t="s">
        <v>2</v>
      </c>
      <c r="C57" s="1429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430" t="s">
        <v>81</v>
      </c>
      <c r="K57" s="1525" t="s">
        <v>89</v>
      </c>
      <c r="L57" s="1522"/>
      <c r="M57" s="1504" t="s">
        <v>71</v>
      </c>
      <c r="N57" s="1505" t="s">
        <v>89</v>
      </c>
      <c r="O57" s="1505" t="s">
        <v>90</v>
      </c>
      <c r="P57" s="1505" t="s">
        <v>91</v>
      </c>
      <c r="Q57" s="1506" t="s">
        <v>101</v>
      </c>
      <c r="R57" s="1523"/>
      <c r="S57" s="1524"/>
      <c r="T57" s="1382"/>
      <c r="U57" s="1382"/>
      <c r="V57" s="1382"/>
      <c r="W57" s="1403"/>
      <c r="Z57" s="1389" t="s">
        <v>87</v>
      </c>
      <c r="AA57" s="1389" t="s">
        <v>89</v>
      </c>
      <c r="AB57" s="1389" t="s">
        <v>90</v>
      </c>
      <c r="AC57" s="1389" t="s">
        <v>91</v>
      </c>
      <c r="AD57" s="1389" t="s">
        <v>88</v>
      </c>
      <c r="AE57" s="1389" t="s">
        <v>89</v>
      </c>
      <c r="AF57" s="1389" t="s">
        <v>90</v>
      </c>
      <c r="AG57" s="1389" t="s">
        <v>91</v>
      </c>
      <c r="AH57" s="1399"/>
      <c r="AI57" s="1390" t="s">
        <v>99</v>
      </c>
      <c r="AJ57" s="1390" t="s">
        <v>98</v>
      </c>
      <c r="AK57" s="1390" t="s">
        <v>97</v>
      </c>
      <c r="AL57" s="1389" t="s">
        <v>96</v>
      </c>
      <c r="AM57" s="1389" t="s">
        <v>95</v>
      </c>
      <c r="AN57" s="1389" t="s">
        <v>92</v>
      </c>
      <c r="AO57" s="1389" t="s">
        <v>89</v>
      </c>
      <c r="AP57" s="1389" t="s">
        <v>90</v>
      </c>
      <c r="AQ57" s="1389" t="s">
        <v>91</v>
      </c>
      <c r="AR57" s="1390" t="s">
        <v>93</v>
      </c>
      <c r="AS57" s="1399"/>
      <c r="AT57" s="1389" t="s">
        <v>94</v>
      </c>
      <c r="AU57" s="1389" t="s">
        <v>92</v>
      </c>
      <c r="AV57" s="1389" t="s">
        <v>89</v>
      </c>
      <c r="AW57" s="1389" t="s">
        <v>90</v>
      </c>
      <c r="AX57" s="1389" t="s">
        <v>91</v>
      </c>
      <c r="AY57" s="1390" t="s">
        <v>93</v>
      </c>
      <c r="AZ57" s="1471" t="s">
        <v>2</v>
      </c>
      <c r="BA57" s="1469" t="s">
        <v>3</v>
      </c>
      <c r="BB57" s="1473" t="s">
        <v>2</v>
      </c>
      <c r="BC57" s="1470"/>
      <c r="BD57" s="1474"/>
      <c r="BE57" s="250" t="s">
        <v>4</v>
      </c>
      <c r="BF57" s="250"/>
      <c r="BG57" s="250"/>
      <c r="BH57" s="1470" t="s">
        <v>81</v>
      </c>
      <c r="BI57" s="1431" t="s">
        <v>89</v>
      </c>
      <c r="BJ57" s="1408"/>
      <c r="BK57" s="1445"/>
      <c r="BL57" s="1441"/>
      <c r="BM57" s="1441"/>
      <c r="BN57" s="1441"/>
      <c r="BO57" s="1441"/>
    </row>
    <row r="58" spans="2:67" ht="14.25" customHeight="1" x14ac:dyDescent="0.25">
      <c r="B58" s="1378">
        <v>13</v>
      </c>
      <c r="C58" s="1421">
        <v>41806.541666666664</v>
      </c>
      <c r="D58" s="1417" t="s">
        <v>194</v>
      </c>
      <c r="E58" s="1418" t="s">
        <v>6</v>
      </c>
      <c r="F58" s="1419" t="s">
        <v>197</v>
      </c>
      <c r="G58" s="1577">
        <v>2</v>
      </c>
      <c r="H58" s="1432" t="s">
        <v>6</v>
      </c>
      <c r="I58" s="1572">
        <v>1</v>
      </c>
      <c r="J58" s="1572">
        <v>1</v>
      </c>
      <c r="K58" s="1508">
        <f>IF('Resultat &amp; tabell'!J58="",0,BI58)</f>
        <v>1</v>
      </c>
      <c r="L58" s="1509">
        <v>1</v>
      </c>
      <c r="M58" s="1510" t="str">
        <f>VLOOKUP(L58,$AT$58:$AY$61,2,FALSE)</f>
        <v>Tyskland</v>
      </c>
      <c r="N58" s="1511">
        <f>VLOOKUP(M58,$AU$58:$AY$61,2,FALSE)</f>
        <v>9</v>
      </c>
      <c r="O58" s="1511">
        <f>VLOOKUP(M58,$AU$58:$AY$61,3,FALSE)</f>
        <v>8</v>
      </c>
      <c r="P58" s="1511">
        <f>VLOOKUP(M58,$AU$58:$AY$61,4,FALSE)</f>
        <v>3</v>
      </c>
      <c r="Q58" s="1512">
        <f>VLOOKUP(M58,$AU$58:$AY$61,5,FALSE)</f>
        <v>5</v>
      </c>
      <c r="Z58" s="1391" t="s">
        <v>72</v>
      </c>
      <c r="AA58" s="1392">
        <f t="shared" ref="AA58:AA63" si="103">IF(G58="",0,IF($G58&lt;$I58,0,IF($G58=$I58,1,3)))</f>
        <v>3</v>
      </c>
      <c r="AB58" s="1392">
        <f t="shared" ref="AB58:AB63" si="104">G58</f>
        <v>2</v>
      </c>
      <c r="AC58" s="1392">
        <f t="shared" ref="AC58:AC63" si="105">I58</f>
        <v>1</v>
      </c>
      <c r="AD58" s="1391" t="s">
        <v>73</v>
      </c>
      <c r="AE58" s="1392">
        <f t="shared" ref="AE58:AE63" si="106">IF(I58="",0,IF(I58&lt;G58,0,IF(G58=I58,1,3)))</f>
        <v>0</v>
      </c>
      <c r="AF58" s="1388">
        <f t="shared" ref="AF58:AF63" si="107">I58</f>
        <v>1</v>
      </c>
      <c r="AG58" s="1388">
        <f t="shared" ref="AG58:AG63" si="108">G58</f>
        <v>2</v>
      </c>
      <c r="AI58" s="1387">
        <f>RANK($AJ58,$AJ$58:$AJ$61,1)+COUNTIF($AJ$58:$AJ58,$AJ58)-1</f>
        <v>1</v>
      </c>
      <c r="AJ58" s="1387">
        <f>AK58+AL58+AM58</f>
        <v>1</v>
      </c>
      <c r="AK58" s="1387">
        <f>SUMPRODUCT(($AO$58:$AO$61=AO58)*($AR$58:$AR$61=AR58)*($AP$58:$AP$61&gt;AP58))</f>
        <v>0</v>
      </c>
      <c r="AL58" s="1387">
        <f>SUMPRODUCT(($AO$58:$AO$61=AO58)*($AR$58:$AR$61&gt;AR58))</f>
        <v>0</v>
      </c>
      <c r="AM58" s="1387">
        <f>RANK(AO58,$AO$58:$AO$61)</f>
        <v>1</v>
      </c>
      <c r="AN58" s="1391" t="s">
        <v>72</v>
      </c>
      <c r="AO58" s="1387">
        <f>SUMIF($Z$58:$Z$63,$AN58,$AA$58:$AA$63)+SUMIF($AD$58:$AD$63,$AN58,$AE$58:$AE$63)</f>
        <v>9</v>
      </c>
      <c r="AP58" s="1387">
        <f>SUMIF($Z$58:$Z$63,$AN58,$AB$58:$AB$63)+SUMIF($AD$58:$AD$63,$AN58,$AF$58:$AF$63)</f>
        <v>8</v>
      </c>
      <c r="AQ58" s="1387">
        <f>SUMIF($Z$58:$Z$63,$AN58,$AC$58:$AC$63)+SUMIF($AD$58:$AD$63,$AN58,$AG$58:$AG$63)</f>
        <v>3</v>
      </c>
      <c r="AR58" s="1387">
        <f>AP58-AQ58</f>
        <v>5</v>
      </c>
      <c r="AT58" s="1387">
        <v>1</v>
      </c>
      <c r="AU58" s="1387" t="str">
        <f>VLOOKUP($AT58,$AI$58:$AR$61,6,FALSE)</f>
        <v>Tyskland</v>
      </c>
      <c r="AV58" s="1387">
        <f>VLOOKUP($AU58,$AN$58:$AR$61,2,FALSE)</f>
        <v>9</v>
      </c>
      <c r="AW58" s="1387">
        <f>VLOOKUP($AU58,$AN$58:$AR$61,3,FALSE)</f>
        <v>8</v>
      </c>
      <c r="AX58" s="1387">
        <f>VLOOKUP($AU58,$AN$58:$AR$61,4,FALSE)</f>
        <v>3</v>
      </c>
      <c r="AY58" s="1387">
        <f>VLOOKUP($AU58,$AN$58:$AR$61,5,FALSE)</f>
        <v>5</v>
      </c>
      <c r="AZ58" s="1449">
        <v>13</v>
      </c>
      <c r="BA58" s="1456">
        <v>41806.541666666664</v>
      </c>
      <c r="BB58" s="1451" t="s">
        <v>72</v>
      </c>
      <c r="BC58" s="1452" t="s">
        <v>6</v>
      </c>
      <c r="BD58" s="1453" t="s">
        <v>73</v>
      </c>
      <c r="BE58" s="1455">
        <f>IF(G58='Resultat &amp; tabell'!$G58,2,0)</f>
        <v>0</v>
      </c>
      <c r="BF58" s="1454" t="s">
        <v>6</v>
      </c>
      <c r="BG58" s="1455">
        <f>IF(I58='Resultat &amp; tabell'!$I58,2,0)</f>
        <v>0</v>
      </c>
      <c r="BH58" s="1455">
        <f>IF(J58='Resultat &amp; tabell'!$J58,1,0)</f>
        <v>1</v>
      </c>
      <c r="BI58" s="1439">
        <f t="shared" ref="BI58:BI63" si="109">SUM(BE58+BG58+BH58)</f>
        <v>1</v>
      </c>
      <c r="BJ58" s="1409"/>
      <c r="BK58" s="1442"/>
      <c r="BL58" s="1479"/>
      <c r="BM58" s="1479"/>
      <c r="BN58" s="1479"/>
      <c r="BO58" s="1479"/>
    </row>
    <row r="59" spans="2:67" ht="14.25" customHeight="1" x14ac:dyDescent="0.25">
      <c r="B59" s="1378">
        <v>14</v>
      </c>
      <c r="C59" s="1421">
        <v>41806.791666666664</v>
      </c>
      <c r="D59" s="1417" t="s">
        <v>195</v>
      </c>
      <c r="E59" s="1418" t="s">
        <v>6</v>
      </c>
      <c r="F59" s="1419" t="s">
        <v>196</v>
      </c>
      <c r="G59" s="1577">
        <v>1</v>
      </c>
      <c r="H59" s="1432" t="s">
        <v>6</v>
      </c>
      <c r="I59" s="1572">
        <v>2</v>
      </c>
      <c r="J59" s="1572">
        <v>2</v>
      </c>
      <c r="K59" s="1508">
        <f>IF('Resultat &amp; tabell'!J59="",0,BI59)</f>
        <v>5</v>
      </c>
      <c r="L59" s="1498">
        <v>2</v>
      </c>
      <c r="M59" s="1514" t="str">
        <f>VLOOKUP(L59,$AT$58:$AY$61,2,FALSE)</f>
        <v>Portugal</v>
      </c>
      <c r="N59" s="1515">
        <f>VLOOKUP(M59,$AU$58:$AY$61,2,FALSE)</f>
        <v>6</v>
      </c>
      <c r="O59" s="1515">
        <f>VLOOKUP(M59,$AU$58:$AY$61,3,FALSE)</f>
        <v>5</v>
      </c>
      <c r="P59" s="1515">
        <f>VLOOKUP(M59,$AU$58:$AY$61,4,FALSE)</f>
        <v>3</v>
      </c>
      <c r="Q59" s="1516">
        <f>VLOOKUP(M59,$AU$58:$AY$61,5,FALSE)</f>
        <v>2</v>
      </c>
      <c r="Z59" s="1391" t="s">
        <v>74</v>
      </c>
      <c r="AA59" s="1392">
        <f t="shared" si="103"/>
        <v>0</v>
      </c>
      <c r="AB59" s="1392">
        <f t="shared" si="104"/>
        <v>1</v>
      </c>
      <c r="AC59" s="1392">
        <f t="shared" si="105"/>
        <v>2</v>
      </c>
      <c r="AD59" s="1391" t="s">
        <v>75</v>
      </c>
      <c r="AE59" s="1392">
        <f t="shared" si="106"/>
        <v>3</v>
      </c>
      <c r="AF59" s="1388">
        <f t="shared" si="107"/>
        <v>2</v>
      </c>
      <c r="AG59" s="1388">
        <f t="shared" si="108"/>
        <v>1</v>
      </c>
      <c r="AI59" s="1387">
        <f>RANK($AJ59,$AJ$58:$AJ$61,1)+COUNTIF($AJ$58:$AJ59,$AJ59)-1</f>
        <v>4</v>
      </c>
      <c r="AJ59" s="1387">
        <f>AK59+AL59+AM59</f>
        <v>4</v>
      </c>
      <c r="AK59" s="1387">
        <f t="shared" ref="AK59:AK61" si="110">SUMPRODUCT(($AO$58:$AO$61=AO59)*($AR$58:$AR$61=AR59)*($AP$58:$AP$61&gt;AP59))</f>
        <v>0</v>
      </c>
      <c r="AL59" s="1387">
        <f t="shared" ref="AL59:AL61" si="111">SUMPRODUCT(($AO$58:$AO$61=AO59)*($AR$58:$AR$61&gt;AR59))</f>
        <v>0</v>
      </c>
      <c r="AM59" s="1387">
        <f t="shared" ref="AM59:AM61" si="112">RANK(AO59,$AO$58:$AO$61)</f>
        <v>4</v>
      </c>
      <c r="AN59" s="1391" t="s">
        <v>74</v>
      </c>
      <c r="AO59" s="1387">
        <f t="shared" ref="AO59:AO61" si="113">SUMIF($Z$58:$Z$63,$AN59,$AA$58:$AA$63)+SUMIF($AD$58:$AD$63,$AN59,$AE$58:$AE$63)</f>
        <v>0</v>
      </c>
      <c r="AP59" s="1387">
        <f t="shared" ref="AP59:AP61" si="114">SUMIF($Z$58:$Z$63,$AN59,$AB$58:$AB$63)+SUMIF($AD$58:$AD$63,$AN59,$AF$58:$AF$63)</f>
        <v>1</v>
      </c>
      <c r="AQ59" s="1387">
        <f t="shared" ref="AQ59:AQ61" si="115">SUMIF($Z$58:$Z$63,$AN59,$AC$58:$AC$63)+SUMIF($AD$58:$AD$63,$AN59,$AG$58:$AG$63)</f>
        <v>7</v>
      </c>
      <c r="AR59" s="1387">
        <f t="shared" ref="AR59:AR61" si="116">AP59-AQ59</f>
        <v>-6</v>
      </c>
      <c r="AT59" s="1387">
        <v>2</v>
      </c>
      <c r="AU59" s="1387" t="str">
        <f t="shared" ref="AU59:AU61" si="117">VLOOKUP($AT59,$AI$58:$AR$61,6,FALSE)</f>
        <v>Portugal</v>
      </c>
      <c r="AV59" s="1387">
        <f t="shared" ref="AV59:AV61" si="118">VLOOKUP($AU59,$AN$58:$AR$61,2,FALSE)</f>
        <v>6</v>
      </c>
      <c r="AW59" s="1387">
        <f t="shared" ref="AW59:AW61" si="119">VLOOKUP($AU59,$AN$58:$AR$61,3,FALSE)</f>
        <v>5</v>
      </c>
      <c r="AX59" s="1387">
        <f t="shared" ref="AX59:AX61" si="120">VLOOKUP($AU59,$AN$58:$AR$61,4,FALSE)</f>
        <v>3</v>
      </c>
      <c r="AY59" s="1387">
        <f t="shared" ref="AY59:AY61" si="121">VLOOKUP($AU59,$AN$58:$AR$61,5,FALSE)</f>
        <v>2</v>
      </c>
      <c r="AZ59" s="1449">
        <v>14</v>
      </c>
      <c r="BA59" s="1456">
        <v>41806.791666666664</v>
      </c>
      <c r="BB59" s="1451" t="s">
        <v>74</v>
      </c>
      <c r="BC59" s="1452" t="s">
        <v>6</v>
      </c>
      <c r="BD59" s="1453" t="s">
        <v>75</v>
      </c>
      <c r="BE59" s="1455">
        <f>IF(G59='Resultat &amp; tabell'!$G59,2,0)</f>
        <v>2</v>
      </c>
      <c r="BF59" s="1454" t="s">
        <v>6</v>
      </c>
      <c r="BG59" s="1455">
        <f>IF(I59='Resultat &amp; tabell'!$I59,2,0)</f>
        <v>2</v>
      </c>
      <c r="BH59" s="1455">
        <f>IF(J59='Resultat &amp; tabell'!$J59,1,0)</f>
        <v>1</v>
      </c>
      <c r="BI59" s="1439">
        <f t="shared" si="109"/>
        <v>5</v>
      </c>
      <c r="BK59" s="1442"/>
      <c r="BL59" s="1479"/>
      <c r="BM59" s="1479"/>
      <c r="BN59" s="1479"/>
      <c r="BO59" s="1479"/>
    </row>
    <row r="60" spans="2:67" ht="14.25" customHeight="1" x14ac:dyDescent="0.25">
      <c r="B60" s="1378">
        <v>29</v>
      </c>
      <c r="C60" s="1421">
        <v>41811.666666666664</v>
      </c>
      <c r="D60" s="1417" t="s">
        <v>194</v>
      </c>
      <c r="E60" s="1418" t="s">
        <v>6</v>
      </c>
      <c r="F60" s="1419" t="s">
        <v>195</v>
      </c>
      <c r="G60" s="1577">
        <v>3</v>
      </c>
      <c r="H60" s="1432" t="s">
        <v>6</v>
      </c>
      <c r="I60" s="1572">
        <v>0</v>
      </c>
      <c r="J60" s="1572">
        <v>1</v>
      </c>
      <c r="K60" s="1508">
        <f>IF('Resultat &amp; tabell'!J60="",0,BI60)</f>
        <v>0</v>
      </c>
      <c r="L60" s="1498">
        <v>3</v>
      </c>
      <c r="M60" s="1529" t="str">
        <f>VLOOKUP(L60,$AT$58:$AY$61,2,FALSE)</f>
        <v>USA</v>
      </c>
      <c r="N60" s="1530">
        <f>VLOOKUP(M60,$AU$58:$AY$61,2,FALSE)</f>
        <v>3</v>
      </c>
      <c r="O60" s="1530">
        <f>VLOOKUP(M60,$AU$58:$AY$61,3,FALSE)</f>
        <v>5</v>
      </c>
      <c r="P60" s="1530">
        <f>VLOOKUP(M60,$AU$58:$AY$61,4,FALSE)</f>
        <v>6</v>
      </c>
      <c r="Q60" s="1531">
        <f>VLOOKUP(M60,$AU$58:$AY$61,5,FALSE)</f>
        <v>-1</v>
      </c>
      <c r="Z60" s="1391" t="s">
        <v>72</v>
      </c>
      <c r="AA60" s="1392">
        <f t="shared" si="103"/>
        <v>3</v>
      </c>
      <c r="AB60" s="1392">
        <f t="shared" si="104"/>
        <v>3</v>
      </c>
      <c r="AC60" s="1392">
        <f t="shared" si="105"/>
        <v>0</v>
      </c>
      <c r="AD60" s="1391" t="s">
        <v>74</v>
      </c>
      <c r="AE60" s="1392">
        <f t="shared" si="106"/>
        <v>0</v>
      </c>
      <c r="AF60" s="1388">
        <f t="shared" si="107"/>
        <v>0</v>
      </c>
      <c r="AG60" s="1388">
        <f t="shared" si="108"/>
        <v>3</v>
      </c>
      <c r="AI60" s="1387">
        <f>RANK($AJ60,$AJ$58:$AJ$61,1)+COUNTIF($AJ$58:$AJ60,$AJ60)-1</f>
        <v>2</v>
      </c>
      <c r="AJ60" s="1387">
        <f>AK60+AL60+AM60</f>
        <v>2</v>
      </c>
      <c r="AK60" s="1387">
        <f t="shared" si="110"/>
        <v>0</v>
      </c>
      <c r="AL60" s="1387">
        <f t="shared" si="111"/>
        <v>0</v>
      </c>
      <c r="AM60" s="1387">
        <f t="shared" si="112"/>
        <v>2</v>
      </c>
      <c r="AN60" s="1391" t="s">
        <v>73</v>
      </c>
      <c r="AO60" s="1387">
        <f t="shared" si="113"/>
        <v>6</v>
      </c>
      <c r="AP60" s="1387">
        <f t="shared" si="114"/>
        <v>5</v>
      </c>
      <c r="AQ60" s="1387">
        <f t="shared" si="115"/>
        <v>3</v>
      </c>
      <c r="AR60" s="1387">
        <f t="shared" si="116"/>
        <v>2</v>
      </c>
      <c r="AT60" s="1387">
        <v>3</v>
      </c>
      <c r="AU60" s="1387" t="str">
        <f t="shared" si="117"/>
        <v>USA</v>
      </c>
      <c r="AV60" s="1387">
        <f t="shared" si="118"/>
        <v>3</v>
      </c>
      <c r="AW60" s="1387">
        <f t="shared" si="119"/>
        <v>5</v>
      </c>
      <c r="AX60" s="1387">
        <f t="shared" si="120"/>
        <v>6</v>
      </c>
      <c r="AY60" s="1387">
        <f t="shared" si="121"/>
        <v>-1</v>
      </c>
      <c r="AZ60" s="1449">
        <v>29</v>
      </c>
      <c r="BA60" s="1456">
        <v>41811.666666666664</v>
      </c>
      <c r="BB60" s="1451" t="s">
        <v>72</v>
      </c>
      <c r="BC60" s="1452" t="s">
        <v>6</v>
      </c>
      <c r="BD60" s="1453" t="s">
        <v>74</v>
      </c>
      <c r="BE60" s="1455">
        <f>IF(G60='Resultat &amp; tabell'!$G60,2,0)</f>
        <v>0</v>
      </c>
      <c r="BF60" s="1454" t="s">
        <v>6</v>
      </c>
      <c r="BG60" s="1455">
        <f>IF(I60='Resultat &amp; tabell'!$I60,2,0)</f>
        <v>0</v>
      </c>
      <c r="BH60" s="1455">
        <f>IF(J60='Resultat &amp; tabell'!$J60,1,0)</f>
        <v>0</v>
      </c>
      <c r="BI60" s="1439">
        <f t="shared" si="109"/>
        <v>0</v>
      </c>
      <c r="BK60" s="1457"/>
      <c r="BL60" s="1479"/>
      <c r="BM60" s="1479"/>
      <c r="BN60" s="1479"/>
      <c r="BO60" s="1479"/>
    </row>
    <row r="61" spans="2:67" ht="14.25" customHeight="1" x14ac:dyDescent="0.25">
      <c r="B61" s="1378">
        <v>30</v>
      </c>
      <c r="C61" s="1421">
        <v>41812.75</v>
      </c>
      <c r="D61" s="1417" t="s">
        <v>196</v>
      </c>
      <c r="E61" s="1418" t="s">
        <v>6</v>
      </c>
      <c r="F61" s="1419" t="s">
        <v>197</v>
      </c>
      <c r="G61" s="1577">
        <v>1</v>
      </c>
      <c r="H61" s="1432" t="s">
        <v>6</v>
      </c>
      <c r="I61" s="1572">
        <v>2</v>
      </c>
      <c r="J61" s="1572">
        <v>2</v>
      </c>
      <c r="K61" s="1508">
        <f>IF('Resultat &amp; tabell'!J61="",0,BI61)</f>
        <v>2</v>
      </c>
      <c r="L61" s="1498">
        <v>4</v>
      </c>
      <c r="M61" s="1518" t="str">
        <f>VLOOKUP(L61,$AT$58:$AY$61,2,FALSE)</f>
        <v>Ghana</v>
      </c>
      <c r="N61" s="1515">
        <f>VLOOKUP(M61,$AU$58:$AY$61,2,FALSE)</f>
        <v>0</v>
      </c>
      <c r="O61" s="1515">
        <f>VLOOKUP(M61,$AU$58:$AY$61,3,FALSE)</f>
        <v>1</v>
      </c>
      <c r="P61" s="1515">
        <f>VLOOKUP(M61,$AU$58:$AY$61,4,FALSE)</f>
        <v>7</v>
      </c>
      <c r="Q61" s="1516">
        <f>VLOOKUP(M61,$AU$58:$AY$61,5,FALSE)</f>
        <v>-6</v>
      </c>
      <c r="Z61" s="1391" t="s">
        <v>75</v>
      </c>
      <c r="AA61" s="1392">
        <f t="shared" si="103"/>
        <v>0</v>
      </c>
      <c r="AB61" s="1392">
        <f t="shared" si="104"/>
        <v>1</v>
      </c>
      <c r="AC61" s="1392">
        <f t="shared" si="105"/>
        <v>2</v>
      </c>
      <c r="AD61" s="1391" t="s">
        <v>73</v>
      </c>
      <c r="AE61" s="1392">
        <f t="shared" si="106"/>
        <v>3</v>
      </c>
      <c r="AF61" s="1388">
        <f t="shared" si="107"/>
        <v>2</v>
      </c>
      <c r="AG61" s="1388">
        <f t="shared" si="108"/>
        <v>1</v>
      </c>
      <c r="AI61" s="1387">
        <f>RANK($AJ61,$AJ$58:$AJ$61,1)+COUNTIF($AJ$58:$AJ61,$AJ61)-1</f>
        <v>3</v>
      </c>
      <c r="AJ61" s="1387">
        <f>AK61+AL61+AM61</f>
        <v>3</v>
      </c>
      <c r="AK61" s="1387">
        <f t="shared" si="110"/>
        <v>0</v>
      </c>
      <c r="AL61" s="1387">
        <f t="shared" si="111"/>
        <v>0</v>
      </c>
      <c r="AM61" s="1387">
        <f t="shared" si="112"/>
        <v>3</v>
      </c>
      <c r="AN61" s="1391" t="s">
        <v>75</v>
      </c>
      <c r="AO61" s="1387">
        <f t="shared" si="113"/>
        <v>3</v>
      </c>
      <c r="AP61" s="1387">
        <f t="shared" si="114"/>
        <v>5</v>
      </c>
      <c r="AQ61" s="1387">
        <f t="shared" si="115"/>
        <v>6</v>
      </c>
      <c r="AR61" s="1387">
        <f t="shared" si="116"/>
        <v>-1</v>
      </c>
      <c r="AT61" s="1387">
        <v>4</v>
      </c>
      <c r="AU61" s="1387" t="str">
        <f t="shared" si="117"/>
        <v>Ghana</v>
      </c>
      <c r="AV61" s="1387">
        <f t="shared" si="118"/>
        <v>0</v>
      </c>
      <c r="AW61" s="1387">
        <f t="shared" si="119"/>
        <v>1</v>
      </c>
      <c r="AX61" s="1387">
        <f t="shared" si="120"/>
        <v>7</v>
      </c>
      <c r="AY61" s="1387">
        <f t="shared" si="121"/>
        <v>-6</v>
      </c>
      <c r="AZ61" s="1449">
        <v>30</v>
      </c>
      <c r="BA61" s="1456">
        <v>41812.75</v>
      </c>
      <c r="BB61" s="1451" t="s">
        <v>75</v>
      </c>
      <c r="BC61" s="1452" t="s">
        <v>6</v>
      </c>
      <c r="BD61" s="1453" t="s">
        <v>73</v>
      </c>
      <c r="BE61" s="1455">
        <f>IF(G61='Resultat &amp; tabell'!$G61,2,0)</f>
        <v>0</v>
      </c>
      <c r="BF61" s="1454" t="s">
        <v>6</v>
      </c>
      <c r="BG61" s="1455">
        <f>IF(I61='Resultat &amp; tabell'!$I61,2,0)</f>
        <v>2</v>
      </c>
      <c r="BH61" s="1455">
        <f>IF(J61='Resultat &amp; tabell'!$J61,1,0)</f>
        <v>0</v>
      </c>
      <c r="BI61" s="1439">
        <f t="shared" si="109"/>
        <v>2</v>
      </c>
      <c r="BK61" s="1457"/>
      <c r="BL61" s="1479"/>
      <c r="BM61" s="1479"/>
      <c r="BN61" s="1479"/>
      <c r="BO61" s="1479"/>
    </row>
    <row r="62" spans="2:67" ht="14.25" customHeight="1" x14ac:dyDescent="0.25">
      <c r="B62" s="1378">
        <v>45</v>
      </c>
      <c r="C62" s="1421">
        <v>41816.541666666664</v>
      </c>
      <c r="D62" s="1417" t="s">
        <v>196</v>
      </c>
      <c r="E62" s="1418" t="s">
        <v>6</v>
      </c>
      <c r="F62" s="1419" t="s">
        <v>194</v>
      </c>
      <c r="G62" s="1577">
        <v>2</v>
      </c>
      <c r="H62" s="1432" t="s">
        <v>6</v>
      </c>
      <c r="I62" s="1572">
        <v>3</v>
      </c>
      <c r="J62" s="1572">
        <v>2</v>
      </c>
      <c r="K62" s="1508">
        <f>IF('Resultat &amp; tabell'!J62="",0,BI62)</f>
        <v>0</v>
      </c>
      <c r="M62" s="1374"/>
      <c r="N62" s="1374"/>
      <c r="O62" s="1533"/>
      <c r="P62" s="1374"/>
      <c r="Q62" s="1520"/>
      <c r="R62" s="1374"/>
      <c r="Z62" s="1391" t="s">
        <v>75</v>
      </c>
      <c r="AA62" s="1392">
        <f t="shared" si="103"/>
        <v>0</v>
      </c>
      <c r="AB62" s="1392">
        <f t="shared" si="104"/>
        <v>2</v>
      </c>
      <c r="AC62" s="1392">
        <f t="shared" si="105"/>
        <v>3</v>
      </c>
      <c r="AD62" s="1391" t="s">
        <v>72</v>
      </c>
      <c r="AE62" s="1392">
        <f t="shared" si="106"/>
        <v>3</v>
      </c>
      <c r="AF62" s="1388">
        <f t="shared" si="107"/>
        <v>3</v>
      </c>
      <c r="AG62" s="1388">
        <f t="shared" si="108"/>
        <v>2</v>
      </c>
      <c r="AZ62" s="1449">
        <v>45</v>
      </c>
      <c r="BA62" s="1456">
        <v>41816.541666666664</v>
      </c>
      <c r="BB62" s="1451" t="s">
        <v>75</v>
      </c>
      <c r="BC62" s="1452" t="s">
        <v>6</v>
      </c>
      <c r="BD62" s="1453" t="s">
        <v>72</v>
      </c>
      <c r="BE62" s="1455">
        <f>IF(G62='Resultat &amp; tabell'!$G62,2,0)</f>
        <v>0</v>
      </c>
      <c r="BF62" s="1454" t="s">
        <v>6</v>
      </c>
      <c r="BG62" s="1455">
        <f>IF(I62='Resultat &amp; tabell'!$I62,2,0)</f>
        <v>0</v>
      </c>
      <c r="BH62" s="1455">
        <f>IF(J62='Resultat &amp; tabell'!$J62,1,0)</f>
        <v>0</v>
      </c>
      <c r="BI62" s="1439">
        <f t="shared" si="109"/>
        <v>0</v>
      </c>
      <c r="BL62" s="1479"/>
      <c r="BM62" s="1483"/>
      <c r="BN62" s="1479"/>
      <c r="BO62" s="1479"/>
    </row>
    <row r="63" spans="2:67" ht="14.25" customHeight="1" x14ac:dyDescent="0.25">
      <c r="B63" s="1378">
        <v>46</v>
      </c>
      <c r="C63" s="1421">
        <v>41816.541666666664</v>
      </c>
      <c r="D63" s="1417" t="s">
        <v>197</v>
      </c>
      <c r="E63" s="1418" t="s">
        <v>6</v>
      </c>
      <c r="F63" s="1419" t="s">
        <v>195</v>
      </c>
      <c r="G63" s="1577">
        <v>2</v>
      </c>
      <c r="H63" s="1432" t="s">
        <v>6</v>
      </c>
      <c r="I63" s="1572">
        <v>0</v>
      </c>
      <c r="J63" s="1572">
        <v>1</v>
      </c>
      <c r="K63" s="1508">
        <f>IF('Resultat &amp; tabell'!J63="",0,BI63)</f>
        <v>0</v>
      </c>
      <c r="N63" s="1520"/>
      <c r="O63" s="1533"/>
      <c r="P63" s="1520"/>
      <c r="Q63" s="1520"/>
      <c r="Z63" s="1391" t="s">
        <v>73</v>
      </c>
      <c r="AA63" s="1392">
        <f t="shared" si="103"/>
        <v>3</v>
      </c>
      <c r="AB63" s="1392">
        <f t="shared" si="104"/>
        <v>2</v>
      </c>
      <c r="AC63" s="1392">
        <f t="shared" si="105"/>
        <v>0</v>
      </c>
      <c r="AD63" s="1391" t="s">
        <v>74</v>
      </c>
      <c r="AE63" s="1392">
        <f t="shared" si="106"/>
        <v>0</v>
      </c>
      <c r="AF63" s="1388">
        <f t="shared" si="107"/>
        <v>0</v>
      </c>
      <c r="AG63" s="1388">
        <f t="shared" si="108"/>
        <v>2</v>
      </c>
      <c r="AZ63" s="1449">
        <v>46</v>
      </c>
      <c r="BA63" s="1456">
        <v>41816.541666666664</v>
      </c>
      <c r="BB63" s="1451" t="s">
        <v>73</v>
      </c>
      <c r="BC63" s="1452" t="s">
        <v>6</v>
      </c>
      <c r="BD63" s="1453" t="s">
        <v>74</v>
      </c>
      <c r="BE63" s="1455">
        <f>IF(G63='Resultat &amp; tabell'!$G63,2,0)</f>
        <v>0</v>
      </c>
      <c r="BF63" s="1454" t="s">
        <v>6</v>
      </c>
      <c r="BG63" s="1455">
        <f>IF(I63='Resultat &amp; tabell'!$I63,2,0)</f>
        <v>2</v>
      </c>
      <c r="BH63" s="1455">
        <f>IF(J63='Resultat &amp; tabell'!$J63,1,0)</f>
        <v>0</v>
      </c>
      <c r="BI63" s="1439">
        <f t="shared" si="109"/>
        <v>2</v>
      </c>
      <c r="BL63" s="1479"/>
      <c r="BM63" s="1483"/>
      <c r="BN63" s="1479"/>
      <c r="BO63" s="1479"/>
    </row>
    <row r="64" spans="2:67" ht="14.25" customHeight="1" x14ac:dyDescent="0.25">
      <c r="C64" s="1393"/>
      <c r="F64" s="1374"/>
      <c r="K64" s="1521"/>
      <c r="N64" s="1520"/>
      <c r="O64" s="1533"/>
      <c r="P64" s="1520"/>
      <c r="Q64" s="1520"/>
      <c r="BA64" s="1464"/>
      <c r="BI64" s="1440"/>
      <c r="BL64" s="1479"/>
      <c r="BM64" s="1483"/>
      <c r="BN64" s="1479"/>
      <c r="BO64" s="1479"/>
    </row>
    <row r="65" spans="2:67" s="1398" customFormat="1" ht="14.25" customHeight="1" x14ac:dyDescent="0.25">
      <c r="B65" s="1375" t="s">
        <v>76</v>
      </c>
      <c r="C65" s="1396"/>
      <c r="D65" s="1381"/>
      <c r="E65" s="1382"/>
      <c r="F65" s="1381"/>
      <c r="G65" s="1382"/>
      <c r="H65" s="1382"/>
      <c r="I65" s="1382"/>
      <c r="J65" s="1382"/>
      <c r="K65" s="1521"/>
      <c r="L65" s="1522"/>
      <c r="M65" s="1523"/>
      <c r="N65" s="1524"/>
      <c r="O65" s="1534"/>
      <c r="P65" s="1524"/>
      <c r="Q65" s="1524"/>
      <c r="R65" s="1523"/>
      <c r="S65" s="1524"/>
      <c r="T65" s="1382"/>
      <c r="U65" s="1382"/>
      <c r="V65" s="1382"/>
      <c r="W65" s="1403"/>
      <c r="Z65" s="1385"/>
      <c r="AA65" s="1392"/>
      <c r="AB65" s="1392"/>
      <c r="AC65" s="1392"/>
      <c r="AD65" s="1385"/>
      <c r="AE65" s="1399"/>
      <c r="AF65" s="1400"/>
      <c r="AG65" s="1400"/>
      <c r="AH65" s="1399"/>
      <c r="AI65" s="1399"/>
      <c r="AJ65" s="1399"/>
      <c r="AK65" s="1399"/>
      <c r="AL65" s="1399"/>
      <c r="AM65" s="1399"/>
      <c r="AN65" s="1399"/>
      <c r="AO65" s="1399"/>
      <c r="AP65" s="1399"/>
      <c r="AQ65" s="1399"/>
      <c r="AR65" s="1399"/>
      <c r="AS65" s="1399"/>
      <c r="AT65" s="1399"/>
      <c r="AU65" s="1399"/>
      <c r="AV65" s="1399"/>
      <c r="AW65" s="1399"/>
      <c r="AX65" s="1399"/>
      <c r="AY65" s="1399"/>
      <c r="AZ65" s="1442" t="s">
        <v>76</v>
      </c>
      <c r="BA65" s="1466"/>
      <c r="BB65" s="1443"/>
      <c r="BC65" s="1444"/>
      <c r="BD65" s="1443"/>
      <c r="BE65" s="1444"/>
      <c r="BF65" s="1444"/>
      <c r="BG65" s="1444"/>
      <c r="BH65" s="1444"/>
      <c r="BI65" s="1441"/>
      <c r="BJ65" s="1408"/>
      <c r="BK65" s="1410"/>
      <c r="BL65" s="1441"/>
      <c r="BM65" s="1484"/>
      <c r="BN65" s="1441"/>
      <c r="BO65" s="1441"/>
    </row>
    <row r="66" spans="2:67" s="1398" customFormat="1" ht="14.25" customHeight="1" x14ac:dyDescent="0.25">
      <c r="B66" s="1428" t="s">
        <v>2</v>
      </c>
      <c r="C66" s="1429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430" t="s">
        <v>81</v>
      </c>
      <c r="K66" s="1525" t="s">
        <v>89</v>
      </c>
      <c r="L66" s="1522"/>
      <c r="M66" s="1504" t="s">
        <v>76</v>
      </c>
      <c r="N66" s="1505" t="s">
        <v>89</v>
      </c>
      <c r="O66" s="1505" t="s">
        <v>90</v>
      </c>
      <c r="P66" s="1505" t="s">
        <v>91</v>
      </c>
      <c r="Q66" s="1506" t="s">
        <v>101</v>
      </c>
      <c r="R66" s="1523"/>
      <c r="S66" s="1524"/>
      <c r="T66" s="1382"/>
      <c r="U66" s="1382"/>
      <c r="V66" s="1382"/>
      <c r="W66" s="1403"/>
      <c r="Z66" s="1389" t="s">
        <v>87</v>
      </c>
      <c r="AA66" s="1389" t="s">
        <v>89</v>
      </c>
      <c r="AB66" s="1389" t="s">
        <v>90</v>
      </c>
      <c r="AC66" s="1389" t="s">
        <v>91</v>
      </c>
      <c r="AD66" s="1389" t="s">
        <v>88</v>
      </c>
      <c r="AE66" s="1389" t="s">
        <v>89</v>
      </c>
      <c r="AF66" s="1389" t="s">
        <v>90</v>
      </c>
      <c r="AG66" s="1389" t="s">
        <v>91</v>
      </c>
      <c r="AH66" s="1399"/>
      <c r="AI66" s="1390" t="s">
        <v>99</v>
      </c>
      <c r="AJ66" s="1390" t="s">
        <v>98</v>
      </c>
      <c r="AK66" s="1390" t="s">
        <v>97</v>
      </c>
      <c r="AL66" s="1389" t="s">
        <v>96</v>
      </c>
      <c r="AM66" s="1389" t="s">
        <v>95</v>
      </c>
      <c r="AN66" s="1389" t="s">
        <v>92</v>
      </c>
      <c r="AO66" s="1389" t="s">
        <v>89</v>
      </c>
      <c r="AP66" s="1389" t="s">
        <v>90</v>
      </c>
      <c r="AQ66" s="1389" t="s">
        <v>91</v>
      </c>
      <c r="AR66" s="1390" t="s">
        <v>93</v>
      </c>
      <c r="AS66" s="1399"/>
      <c r="AT66" s="1389" t="s">
        <v>94</v>
      </c>
      <c r="AU66" s="1389" t="s">
        <v>92</v>
      </c>
      <c r="AV66" s="1389" t="s">
        <v>89</v>
      </c>
      <c r="AW66" s="1389" t="s">
        <v>90</v>
      </c>
      <c r="AX66" s="1389" t="s">
        <v>91</v>
      </c>
      <c r="AY66" s="1390" t="s">
        <v>93</v>
      </c>
      <c r="AZ66" s="1471" t="s">
        <v>2</v>
      </c>
      <c r="BA66" s="1469" t="s">
        <v>3</v>
      </c>
      <c r="BB66" s="1473" t="s">
        <v>2</v>
      </c>
      <c r="BC66" s="1470"/>
      <c r="BD66" s="1474"/>
      <c r="BE66" s="250" t="s">
        <v>4</v>
      </c>
      <c r="BF66" s="250"/>
      <c r="BG66" s="250"/>
      <c r="BH66" s="1470" t="s">
        <v>81</v>
      </c>
      <c r="BI66" s="1431" t="s">
        <v>89</v>
      </c>
      <c r="BJ66" s="1408"/>
      <c r="BK66" s="1445"/>
      <c r="BL66" s="1441"/>
      <c r="BM66" s="1441"/>
      <c r="BN66" s="1441"/>
      <c r="BO66" s="1441"/>
    </row>
    <row r="67" spans="2:67" ht="14.25" customHeight="1" x14ac:dyDescent="0.25">
      <c r="B67" s="1378">
        <v>15</v>
      </c>
      <c r="C67" s="1421">
        <v>41807.541666666664</v>
      </c>
      <c r="D67" s="1417" t="s">
        <v>179</v>
      </c>
      <c r="E67" s="1418" t="s">
        <v>6</v>
      </c>
      <c r="F67" s="1419" t="s">
        <v>180</v>
      </c>
      <c r="G67" s="1578">
        <v>2</v>
      </c>
      <c r="H67" s="1432" t="s">
        <v>6</v>
      </c>
      <c r="I67" s="1573">
        <v>0</v>
      </c>
      <c r="J67" s="1573">
        <v>1</v>
      </c>
      <c r="K67" s="1508">
        <f>IF('Resultat &amp; tabell'!J67="",0,BI67)</f>
        <v>3</v>
      </c>
      <c r="L67" s="1509">
        <v>1</v>
      </c>
      <c r="M67" s="1510" t="str">
        <f>VLOOKUP(L67,$AT$67:$AY$70,2,FALSE)</f>
        <v>Ryssland</v>
      </c>
      <c r="N67" s="1511">
        <f>VLOOKUP(M67,$AU$67:$AY$70,2,FALSE)</f>
        <v>7</v>
      </c>
      <c r="O67" s="1511">
        <f>VLOOKUP(M67,$AU$67:$AY$70,3,FALSE)</f>
        <v>5</v>
      </c>
      <c r="P67" s="1511">
        <f>VLOOKUP(M67,$AU$67:$AY$70,4,FALSE)</f>
        <v>1</v>
      </c>
      <c r="Q67" s="1512">
        <f>VLOOKUP(M67,$AU$67:$AY$70,5,FALSE)</f>
        <v>4</v>
      </c>
      <c r="Z67" s="1391" t="s">
        <v>77</v>
      </c>
      <c r="AA67" s="1392">
        <f t="shared" ref="AA67:AA72" si="122">IF(G67="",0,IF($G67&lt;$I67,0,IF($G67=$I67,1,3)))</f>
        <v>3</v>
      </c>
      <c r="AB67" s="1392">
        <f t="shared" ref="AB67:AB72" si="123">G67</f>
        <v>2</v>
      </c>
      <c r="AC67" s="1392">
        <f t="shared" ref="AC67:AC72" si="124">I67</f>
        <v>0</v>
      </c>
      <c r="AD67" s="1391" t="s">
        <v>78</v>
      </c>
      <c r="AE67" s="1392">
        <f t="shared" ref="AE67:AE72" si="125">IF(I67="",0,IF(I67&lt;G67,0,IF(G67=I67,1,3)))</f>
        <v>0</v>
      </c>
      <c r="AF67" s="1388">
        <f t="shared" ref="AF67:AF72" si="126">I67</f>
        <v>0</v>
      </c>
      <c r="AG67" s="1388">
        <f t="shared" ref="AG67:AG72" si="127">G67</f>
        <v>2</v>
      </c>
      <c r="AI67" s="1387">
        <f>RANK($AJ67,$AJ$67:$AJ$71,1)+COUNTIF($AJ$67:$AJ67,$AJ67)-1</f>
        <v>2</v>
      </c>
      <c r="AJ67" s="1387">
        <f>AK67+AL67+AM67</f>
        <v>2</v>
      </c>
      <c r="AK67" s="1387">
        <f>SUMPRODUCT(($AO$67:$AO$70=AO67)*($AR$67:$AR$70=AR67)*($AP$67:$AP$70&gt;AP67))</f>
        <v>0</v>
      </c>
      <c r="AL67" s="1387">
        <f>SUMPRODUCT(($AO$67:$AO$70=AO67)*($AR$67:$AR$70&gt;AR67))</f>
        <v>1</v>
      </c>
      <c r="AM67" s="1387">
        <f>RANK(AO67,$AO$67:$AO$70)</f>
        <v>1</v>
      </c>
      <c r="AN67" s="1391" t="s">
        <v>77</v>
      </c>
      <c r="AO67" s="1387">
        <f>SUMIF($Z$67:$Z$72,$AN67,$AA$67:$AA$72)+SUMIF($AD$67:$AD$72,$AN67,$AE$67:$AE$72)</f>
        <v>7</v>
      </c>
      <c r="AP67" s="1387">
        <f>SUMIF($Z$67:$Z$72,$AN67,$AB$67:$AB$72)+SUMIF($AD$67:$AD$72,$AN67,$AF$67:$AF$72)</f>
        <v>4</v>
      </c>
      <c r="AQ67" s="1387">
        <f>SUMIF($Z$67:$Z$72,$AN67,$AC$67:$AC$72)+SUMIF($AD$67:$AD$72,$AN67,$AG$67:$AG$72)</f>
        <v>1</v>
      </c>
      <c r="AR67" s="1387">
        <f>AP67-AQ67</f>
        <v>3</v>
      </c>
      <c r="AT67" s="1387">
        <v>1</v>
      </c>
      <c r="AU67" s="1387" t="str">
        <f>VLOOKUP($AT67,$AI$67:$AR$70,6,FALSE)</f>
        <v>Ryssland</v>
      </c>
      <c r="AV67" s="1387">
        <f>VLOOKUP($AU67,$AN$67:$AR$70,2,FALSE)</f>
        <v>7</v>
      </c>
      <c r="AW67" s="1387">
        <f>VLOOKUP($AU67,$AN$67:$AR$70,3,FALSE)</f>
        <v>5</v>
      </c>
      <c r="AX67" s="1387">
        <f>VLOOKUP($AU67,$AN$67:$AR$70,4,FALSE)</f>
        <v>1</v>
      </c>
      <c r="AY67" s="1387">
        <f>VLOOKUP($AU67,$AN$67:$AR$70,5,FALSE)</f>
        <v>4</v>
      </c>
      <c r="AZ67" s="1449">
        <v>15</v>
      </c>
      <c r="BA67" s="1456">
        <v>41807.541666666664</v>
      </c>
      <c r="BB67" s="1451" t="s">
        <v>77</v>
      </c>
      <c r="BC67" s="1452" t="s">
        <v>6</v>
      </c>
      <c r="BD67" s="1453" t="s">
        <v>78</v>
      </c>
      <c r="BE67" s="1455">
        <f>IF(G67='Resultat &amp; tabell'!$G67,2,0)</f>
        <v>2</v>
      </c>
      <c r="BF67" s="1454" t="s">
        <v>6</v>
      </c>
      <c r="BG67" s="1455">
        <f>IF(I67='Resultat &amp; tabell'!$I67,2,0)</f>
        <v>0</v>
      </c>
      <c r="BH67" s="1455">
        <f>IF(J67='Resultat &amp; tabell'!$J67,1,0)</f>
        <v>1</v>
      </c>
      <c r="BI67" s="1439">
        <f t="shared" ref="BI67:BI72" si="128">SUM(BE67+BG67+BH67)</f>
        <v>3</v>
      </c>
      <c r="BJ67" s="1409"/>
      <c r="BK67" s="1442"/>
      <c r="BL67" s="1479"/>
      <c r="BM67" s="1479"/>
      <c r="BN67" s="1479"/>
      <c r="BO67" s="1479"/>
    </row>
    <row r="68" spans="2:67" ht="14.25" customHeight="1" x14ac:dyDescent="0.25">
      <c r="B68" s="1378">
        <v>16</v>
      </c>
      <c r="C68" s="1421">
        <v>41807.75</v>
      </c>
      <c r="D68" s="1417" t="s">
        <v>178</v>
      </c>
      <c r="E68" s="1418" t="s">
        <v>6</v>
      </c>
      <c r="F68" s="1419" t="s">
        <v>181</v>
      </c>
      <c r="G68" s="1578">
        <v>2</v>
      </c>
      <c r="H68" s="1432" t="s">
        <v>6</v>
      </c>
      <c r="I68" s="1573">
        <v>0</v>
      </c>
      <c r="J68" s="1573">
        <v>1</v>
      </c>
      <c r="K68" s="1508">
        <f>IF('Resultat &amp; tabell'!J68="",0,BI68)</f>
        <v>0</v>
      </c>
      <c r="L68" s="1498">
        <v>2</v>
      </c>
      <c r="M68" s="1514" t="str">
        <f>VLOOKUP(L68,$AT$67:$AY$70,2,FALSE)</f>
        <v>Belgien</v>
      </c>
      <c r="N68" s="1515">
        <f>VLOOKUP(M68,$AU$67:$AY$70,2,FALSE)</f>
        <v>7</v>
      </c>
      <c r="O68" s="1515">
        <f>VLOOKUP(M68,$AU$67:$AY$70,3,FALSE)</f>
        <v>4</v>
      </c>
      <c r="P68" s="1515">
        <f>VLOOKUP(M68,$AU$67:$AY$70,4,FALSE)</f>
        <v>1</v>
      </c>
      <c r="Q68" s="1516">
        <f>VLOOKUP(M68,$AU$67:$AY$70,5,FALSE)</f>
        <v>3</v>
      </c>
      <c r="Z68" s="1391" t="s">
        <v>79</v>
      </c>
      <c r="AA68" s="1392">
        <f t="shared" si="122"/>
        <v>3</v>
      </c>
      <c r="AB68" s="1392">
        <f t="shared" si="123"/>
        <v>2</v>
      </c>
      <c r="AC68" s="1392">
        <f t="shared" si="124"/>
        <v>0</v>
      </c>
      <c r="AD68" s="1391" t="s">
        <v>80</v>
      </c>
      <c r="AE68" s="1392">
        <f t="shared" si="125"/>
        <v>0</v>
      </c>
      <c r="AF68" s="1388">
        <f t="shared" si="126"/>
        <v>0</v>
      </c>
      <c r="AG68" s="1388">
        <f t="shared" si="127"/>
        <v>2</v>
      </c>
      <c r="AI68" s="1387">
        <f>RANK($AJ68,$AJ$67:$AJ$71,1)+COUNTIF($AJ$67:$AJ68,$AJ68)-1</f>
        <v>1</v>
      </c>
      <c r="AJ68" s="1387">
        <f>AK68+AL68+AM68</f>
        <v>1</v>
      </c>
      <c r="AK68" s="1387">
        <f t="shared" ref="AK68:AK70" si="129">SUMPRODUCT(($AO$67:$AO$70=AO68)*($AR$67:$AR$70=AR68)*($AP$67:$AP$70&gt;AP68))</f>
        <v>0</v>
      </c>
      <c r="AL68" s="1387">
        <f t="shared" ref="AL68:AL70" si="130">SUMPRODUCT(($AO$67:$AO$70=AO68)*($AR$67:$AR$70&gt;AR68))</f>
        <v>0</v>
      </c>
      <c r="AM68" s="1387">
        <f t="shared" ref="AM68:AM70" si="131">RANK(AO68,$AO$67:$AO$70)</f>
        <v>1</v>
      </c>
      <c r="AN68" s="1391" t="s">
        <v>79</v>
      </c>
      <c r="AO68" s="1387">
        <f t="shared" ref="AO68:AO70" si="132">SUMIF($Z$67:$Z$72,$AN68,$AA$67:$AA$72)+SUMIF($AD$67:$AD$72,$AN68,$AE$67:$AE$72)</f>
        <v>7</v>
      </c>
      <c r="AP68" s="1387">
        <f t="shared" ref="AP68:AP70" si="133">SUMIF($Z$67:$Z$72,$AN68,$AB$67:$AB$72)+SUMIF($AD$67:$AD$72,$AN68,$AF$67:$AF$72)</f>
        <v>5</v>
      </c>
      <c r="AQ68" s="1387">
        <f t="shared" ref="AQ68:AQ70" si="134">SUMIF($Z$67:$Z$72,$AN68,$AC$67:$AC$72)+SUMIF($AD$67:$AD$72,$AN68,$AG$67:$AG$72)</f>
        <v>1</v>
      </c>
      <c r="AR68" s="1387">
        <f t="shared" ref="AR68:AR70" si="135">AP68-AQ68</f>
        <v>4</v>
      </c>
      <c r="AT68" s="1387">
        <v>2</v>
      </c>
      <c r="AU68" s="1387" t="str">
        <f t="shared" ref="AU68:AU70" si="136">VLOOKUP($AT68,$AI$67:$AR$70,6,FALSE)</f>
        <v>Belgien</v>
      </c>
      <c r="AV68" s="1387">
        <f t="shared" ref="AV68:AV70" si="137">VLOOKUP($AU68,$AN$67:$AR$70,2,FALSE)</f>
        <v>7</v>
      </c>
      <c r="AW68" s="1387">
        <f t="shared" ref="AW68:AW70" si="138">VLOOKUP($AU68,$AN$67:$AR$70,3,FALSE)</f>
        <v>4</v>
      </c>
      <c r="AX68" s="1387">
        <f t="shared" ref="AX68:AX70" si="139">VLOOKUP($AU68,$AN$67:$AR$70,4,FALSE)</f>
        <v>1</v>
      </c>
      <c r="AY68" s="1387">
        <f t="shared" ref="AY68:AY70" si="140">VLOOKUP($AU68,$AN$67:$AR$70,5,FALSE)</f>
        <v>3</v>
      </c>
      <c r="AZ68" s="1449">
        <v>16</v>
      </c>
      <c r="BA68" s="1456">
        <v>41807.75</v>
      </c>
      <c r="BB68" s="1451" t="s">
        <v>79</v>
      </c>
      <c r="BC68" s="1452" t="s">
        <v>6</v>
      </c>
      <c r="BD68" s="1453" t="s">
        <v>80</v>
      </c>
      <c r="BE68" s="1455">
        <f>IF(G68='Resultat &amp; tabell'!$G68,2,0)</f>
        <v>0</v>
      </c>
      <c r="BF68" s="1454" t="s">
        <v>6</v>
      </c>
      <c r="BG68" s="1455">
        <f>IF(I68='Resultat &amp; tabell'!$I68,2,0)</f>
        <v>0</v>
      </c>
      <c r="BH68" s="1455">
        <f>IF(J68='Resultat &amp; tabell'!$J68,1,0)</f>
        <v>0</v>
      </c>
      <c r="BI68" s="1439">
        <f t="shared" si="128"/>
        <v>0</v>
      </c>
      <c r="BK68" s="1442"/>
      <c r="BL68" s="1479"/>
      <c r="BM68" s="1479"/>
      <c r="BN68" s="1479"/>
      <c r="BO68" s="1479"/>
    </row>
    <row r="69" spans="2:67" ht="14.25" customHeight="1" x14ac:dyDescent="0.25">
      <c r="B69" s="1378">
        <v>31</v>
      </c>
      <c r="C69" s="1421">
        <v>41812.541666666664</v>
      </c>
      <c r="D69" s="1417" t="s">
        <v>179</v>
      </c>
      <c r="E69" s="1418" t="s">
        <v>6</v>
      </c>
      <c r="F69" s="1419" t="s">
        <v>178</v>
      </c>
      <c r="G69" s="1578">
        <v>1</v>
      </c>
      <c r="H69" s="1432" t="s">
        <v>6</v>
      </c>
      <c r="I69" s="1573">
        <v>1</v>
      </c>
      <c r="J69" s="1573" t="s">
        <v>214</v>
      </c>
      <c r="K69" s="1508">
        <f>IF('Resultat &amp; tabell'!J69="",0,BI69)</f>
        <v>2</v>
      </c>
      <c r="L69" s="1498">
        <v>3</v>
      </c>
      <c r="M69" s="1529" t="str">
        <f>VLOOKUP(L69,$AT$67:$AY$70,2,FALSE)</f>
        <v>Sydkorea</v>
      </c>
      <c r="N69" s="1530">
        <f>VLOOKUP(M69,$AU$67:$AY$70,2,FALSE)</f>
        <v>3</v>
      </c>
      <c r="O69" s="1530">
        <f>VLOOKUP(M69,$AU$67:$AY$70,3,FALSE)</f>
        <v>2</v>
      </c>
      <c r="P69" s="1530">
        <f>VLOOKUP(M69,$AU$67:$AY$70,4,FALSE)</f>
        <v>3</v>
      </c>
      <c r="Q69" s="1531">
        <f>VLOOKUP(M69,$AU$67:$AY$70,5,FALSE)</f>
        <v>-1</v>
      </c>
      <c r="Z69" s="1391" t="s">
        <v>77</v>
      </c>
      <c r="AA69" s="1392">
        <f t="shared" si="122"/>
        <v>1</v>
      </c>
      <c r="AB69" s="1392">
        <f t="shared" si="123"/>
        <v>1</v>
      </c>
      <c r="AC69" s="1392">
        <f t="shared" si="124"/>
        <v>1</v>
      </c>
      <c r="AD69" s="1391" t="s">
        <v>79</v>
      </c>
      <c r="AE69" s="1392">
        <f t="shared" si="125"/>
        <v>1</v>
      </c>
      <c r="AF69" s="1388">
        <f t="shared" si="126"/>
        <v>1</v>
      </c>
      <c r="AG69" s="1388">
        <f t="shared" si="127"/>
        <v>1</v>
      </c>
      <c r="AI69" s="1387">
        <f>RANK($AJ69,$AJ$67:$AJ$71,1)+COUNTIF($AJ$67:$AJ69,$AJ69)-1</f>
        <v>4</v>
      </c>
      <c r="AJ69" s="1387">
        <f>AK69+AL69+AM69</f>
        <v>4</v>
      </c>
      <c r="AK69" s="1387">
        <f t="shared" si="129"/>
        <v>0</v>
      </c>
      <c r="AL69" s="1387">
        <f t="shared" si="130"/>
        <v>0</v>
      </c>
      <c r="AM69" s="1387">
        <f t="shared" si="131"/>
        <v>4</v>
      </c>
      <c r="AN69" s="1391" t="s">
        <v>78</v>
      </c>
      <c r="AO69" s="1387">
        <f t="shared" si="132"/>
        <v>0</v>
      </c>
      <c r="AP69" s="1387">
        <f t="shared" si="133"/>
        <v>0</v>
      </c>
      <c r="AQ69" s="1387">
        <f t="shared" si="134"/>
        <v>6</v>
      </c>
      <c r="AR69" s="1387">
        <f t="shared" si="135"/>
        <v>-6</v>
      </c>
      <c r="AT69" s="1387">
        <v>3</v>
      </c>
      <c r="AU69" s="1387" t="str">
        <f t="shared" si="136"/>
        <v>Sydkorea</v>
      </c>
      <c r="AV69" s="1387">
        <f t="shared" si="137"/>
        <v>3</v>
      </c>
      <c r="AW69" s="1387">
        <f t="shared" si="138"/>
        <v>2</v>
      </c>
      <c r="AX69" s="1387">
        <f t="shared" si="139"/>
        <v>3</v>
      </c>
      <c r="AY69" s="1387">
        <f t="shared" si="140"/>
        <v>-1</v>
      </c>
      <c r="AZ69" s="1449">
        <v>31</v>
      </c>
      <c r="BA69" s="1456">
        <v>41812.541666666664</v>
      </c>
      <c r="BB69" s="1451" t="s">
        <v>77</v>
      </c>
      <c r="BC69" s="1452" t="s">
        <v>6</v>
      </c>
      <c r="BD69" s="1453" t="s">
        <v>79</v>
      </c>
      <c r="BE69" s="1455">
        <f>IF(G69='Resultat &amp; tabell'!$G69,2,0)</f>
        <v>2</v>
      </c>
      <c r="BF69" s="1454" t="s">
        <v>6</v>
      </c>
      <c r="BG69" s="1455">
        <f>IF(I69='Resultat &amp; tabell'!$I69,2,0)</f>
        <v>0</v>
      </c>
      <c r="BH69" s="1455">
        <f>IF(J69='Resultat &amp; tabell'!$J69,1,0)</f>
        <v>0</v>
      </c>
      <c r="BI69" s="1439">
        <f t="shared" si="128"/>
        <v>2</v>
      </c>
      <c r="BK69" s="1457"/>
      <c r="BL69" s="1479"/>
      <c r="BM69" s="1479"/>
      <c r="BN69" s="1479"/>
      <c r="BO69" s="1479"/>
    </row>
    <row r="70" spans="2:67" ht="14.25" customHeight="1" x14ac:dyDescent="0.25">
      <c r="B70" s="1378">
        <v>32</v>
      </c>
      <c r="C70" s="1421">
        <v>41812.666666666664</v>
      </c>
      <c r="D70" s="1417" t="s">
        <v>181</v>
      </c>
      <c r="E70" s="1418" t="s">
        <v>6</v>
      </c>
      <c r="F70" s="1419" t="s">
        <v>180</v>
      </c>
      <c r="G70" s="1578">
        <v>2</v>
      </c>
      <c r="H70" s="1432" t="s">
        <v>6</v>
      </c>
      <c r="I70" s="1573">
        <v>0</v>
      </c>
      <c r="J70" s="1573">
        <v>1</v>
      </c>
      <c r="K70" s="1508">
        <f>IF('Resultat &amp; tabell'!J70="",0,BI70)</f>
        <v>2</v>
      </c>
      <c r="L70" s="1498">
        <v>4</v>
      </c>
      <c r="M70" s="1518" t="str">
        <f>VLOOKUP(L70,$AT$67:$AY$70,2,FALSE)</f>
        <v>Algeriet</v>
      </c>
      <c r="N70" s="1515">
        <f>VLOOKUP(M70,$AU$67:$AY$70,2,FALSE)</f>
        <v>0</v>
      </c>
      <c r="O70" s="1515">
        <f>VLOOKUP(M70,$AU$67:$AY$70,3,FALSE)</f>
        <v>0</v>
      </c>
      <c r="P70" s="1515">
        <f>VLOOKUP(M70,$AU$67:$AY$70,4,FALSE)</f>
        <v>6</v>
      </c>
      <c r="Q70" s="1516">
        <f>VLOOKUP(M70,$AU$67:$AY$70,5,FALSE)</f>
        <v>-6</v>
      </c>
      <c r="Z70" s="1391" t="s">
        <v>80</v>
      </c>
      <c r="AA70" s="1392">
        <f t="shared" si="122"/>
        <v>3</v>
      </c>
      <c r="AB70" s="1392">
        <f t="shared" si="123"/>
        <v>2</v>
      </c>
      <c r="AC70" s="1392">
        <f t="shared" si="124"/>
        <v>0</v>
      </c>
      <c r="AD70" s="1391" t="s">
        <v>78</v>
      </c>
      <c r="AE70" s="1392">
        <f t="shared" si="125"/>
        <v>0</v>
      </c>
      <c r="AF70" s="1388">
        <f t="shared" si="126"/>
        <v>0</v>
      </c>
      <c r="AG70" s="1388">
        <f t="shared" si="127"/>
        <v>2</v>
      </c>
      <c r="AI70" s="1387">
        <f>RANK($AJ70,$AJ$67:$AJ$71,1)+COUNTIF($AJ$67:$AJ70,$AJ70)-1</f>
        <v>3</v>
      </c>
      <c r="AJ70" s="1387">
        <f>AK70+AL70+AM70</f>
        <v>3</v>
      </c>
      <c r="AK70" s="1387">
        <f t="shared" si="129"/>
        <v>0</v>
      </c>
      <c r="AL70" s="1387">
        <f t="shared" si="130"/>
        <v>0</v>
      </c>
      <c r="AM70" s="1387">
        <f t="shared" si="131"/>
        <v>3</v>
      </c>
      <c r="AN70" s="1391" t="s">
        <v>80</v>
      </c>
      <c r="AO70" s="1387">
        <f t="shared" si="132"/>
        <v>3</v>
      </c>
      <c r="AP70" s="1387">
        <f t="shared" si="133"/>
        <v>2</v>
      </c>
      <c r="AQ70" s="1387">
        <f t="shared" si="134"/>
        <v>3</v>
      </c>
      <c r="AR70" s="1387">
        <f t="shared" si="135"/>
        <v>-1</v>
      </c>
      <c r="AT70" s="1387">
        <v>4</v>
      </c>
      <c r="AU70" s="1387" t="str">
        <f t="shared" si="136"/>
        <v>Algeriet</v>
      </c>
      <c r="AV70" s="1387">
        <f t="shared" si="137"/>
        <v>0</v>
      </c>
      <c r="AW70" s="1387">
        <f t="shared" si="138"/>
        <v>0</v>
      </c>
      <c r="AX70" s="1387">
        <f t="shared" si="139"/>
        <v>6</v>
      </c>
      <c r="AY70" s="1387">
        <f t="shared" si="140"/>
        <v>-6</v>
      </c>
      <c r="AZ70" s="1449">
        <v>32</v>
      </c>
      <c r="BA70" s="1456">
        <v>41812.666666666664</v>
      </c>
      <c r="BB70" s="1451" t="s">
        <v>80</v>
      </c>
      <c r="BC70" s="1452" t="s">
        <v>6</v>
      </c>
      <c r="BD70" s="1453" t="s">
        <v>78</v>
      </c>
      <c r="BE70" s="1455">
        <f>IF(G70='Resultat &amp; tabell'!$G70,2,0)</f>
        <v>2</v>
      </c>
      <c r="BF70" s="1454" t="s">
        <v>6</v>
      </c>
      <c r="BG70" s="1455">
        <f>IF(I70='Resultat &amp; tabell'!$I70,2,0)</f>
        <v>0</v>
      </c>
      <c r="BH70" s="1455">
        <f>IF(J70='Resultat &amp; tabell'!$J70,1,0)</f>
        <v>0</v>
      </c>
      <c r="BI70" s="1439">
        <f t="shared" si="128"/>
        <v>2</v>
      </c>
      <c r="BK70" s="1457"/>
      <c r="BL70" s="1479"/>
      <c r="BM70" s="1479"/>
      <c r="BN70" s="1479"/>
      <c r="BO70" s="1479"/>
    </row>
    <row r="71" spans="2:67" ht="14.25" customHeight="1" x14ac:dyDescent="0.25">
      <c r="B71" s="1378">
        <v>47</v>
      </c>
      <c r="C71" s="1421">
        <v>41816.708333333336</v>
      </c>
      <c r="D71" s="1417" t="s">
        <v>181</v>
      </c>
      <c r="E71" s="1418" t="s">
        <v>6</v>
      </c>
      <c r="F71" s="1419" t="s">
        <v>179</v>
      </c>
      <c r="G71" s="1578">
        <v>0</v>
      </c>
      <c r="H71" s="1432" t="s">
        <v>6</v>
      </c>
      <c r="I71" s="1573">
        <v>1</v>
      </c>
      <c r="J71" s="1573">
        <v>2</v>
      </c>
      <c r="K71" s="1508">
        <f>IF('Resultat &amp; tabell'!J71="",0,BI71)</f>
        <v>0</v>
      </c>
      <c r="M71" s="1374"/>
      <c r="N71" s="1374"/>
      <c r="P71" s="1374"/>
      <c r="R71" s="1374"/>
      <c r="Z71" s="1391" t="s">
        <v>80</v>
      </c>
      <c r="AA71" s="1392">
        <f t="shared" si="122"/>
        <v>0</v>
      </c>
      <c r="AB71" s="1392">
        <f t="shared" si="123"/>
        <v>0</v>
      </c>
      <c r="AC71" s="1392">
        <f t="shared" si="124"/>
        <v>1</v>
      </c>
      <c r="AD71" s="1391" t="s">
        <v>77</v>
      </c>
      <c r="AE71" s="1392">
        <f t="shared" si="125"/>
        <v>3</v>
      </c>
      <c r="AF71" s="1388">
        <f t="shared" si="126"/>
        <v>1</v>
      </c>
      <c r="AG71" s="1388">
        <f t="shared" si="127"/>
        <v>0</v>
      </c>
      <c r="AZ71" s="1449">
        <v>47</v>
      </c>
      <c r="BA71" s="1456">
        <v>41816.708333333336</v>
      </c>
      <c r="BB71" s="1451" t="s">
        <v>80</v>
      </c>
      <c r="BC71" s="1452" t="s">
        <v>6</v>
      </c>
      <c r="BD71" s="1453" t="s">
        <v>77</v>
      </c>
      <c r="BE71" s="1455">
        <f>IF(G71='Resultat &amp; tabell'!$G71,2,0)</f>
        <v>2</v>
      </c>
      <c r="BF71" s="1454" t="s">
        <v>6</v>
      </c>
      <c r="BG71" s="1455">
        <f>IF(I71='Resultat &amp; tabell'!$I71,2,0)</f>
        <v>0</v>
      </c>
      <c r="BH71" s="1455">
        <f>IF(J71='Resultat &amp; tabell'!$J71,1,0)</f>
        <v>0</v>
      </c>
      <c r="BI71" s="1439">
        <f t="shared" si="128"/>
        <v>2</v>
      </c>
      <c r="BN71" s="1458"/>
      <c r="BO71" s="1458"/>
    </row>
    <row r="72" spans="2:67" ht="14.25" customHeight="1" x14ac:dyDescent="0.25">
      <c r="B72" s="1378">
        <v>48</v>
      </c>
      <c r="C72" s="1421">
        <v>41816.708333333336</v>
      </c>
      <c r="D72" s="1417" t="s">
        <v>180</v>
      </c>
      <c r="E72" s="1418" t="s">
        <v>6</v>
      </c>
      <c r="F72" s="1419" t="s">
        <v>178</v>
      </c>
      <c r="G72" s="1578">
        <v>0</v>
      </c>
      <c r="H72" s="1432" t="s">
        <v>6</v>
      </c>
      <c r="I72" s="1573">
        <v>2</v>
      </c>
      <c r="J72" s="1573">
        <v>2</v>
      </c>
      <c r="K72" s="1508">
        <f>IF('Resultat &amp; tabell'!J72="",0,BI72)</f>
        <v>0</v>
      </c>
      <c r="Z72" s="1391" t="s">
        <v>78</v>
      </c>
      <c r="AA72" s="1392">
        <f t="shared" si="122"/>
        <v>0</v>
      </c>
      <c r="AB72" s="1392">
        <f t="shared" si="123"/>
        <v>0</v>
      </c>
      <c r="AC72" s="1392">
        <f t="shared" si="124"/>
        <v>2</v>
      </c>
      <c r="AD72" s="1391" t="s">
        <v>79</v>
      </c>
      <c r="AE72" s="1392">
        <f t="shared" si="125"/>
        <v>3</v>
      </c>
      <c r="AF72" s="1388">
        <f t="shared" si="126"/>
        <v>2</v>
      </c>
      <c r="AG72" s="1388">
        <f t="shared" si="127"/>
        <v>0</v>
      </c>
      <c r="AZ72" s="1449">
        <v>48</v>
      </c>
      <c r="BA72" s="1456">
        <v>41816.708333333336</v>
      </c>
      <c r="BB72" s="1451" t="s">
        <v>78</v>
      </c>
      <c r="BC72" s="1452" t="s">
        <v>6</v>
      </c>
      <c r="BD72" s="1453" t="s">
        <v>79</v>
      </c>
      <c r="BE72" s="1455">
        <f>IF(G72='Resultat &amp; tabell'!$G72,2,0)</f>
        <v>2</v>
      </c>
      <c r="BF72" s="1454" t="s">
        <v>6</v>
      </c>
      <c r="BG72" s="1455">
        <f>IF(I72='Resultat &amp; tabell'!$I72,2,0)</f>
        <v>0</v>
      </c>
      <c r="BH72" s="1455">
        <f>IF(J72='Resultat &amp; tabell'!$J72,1,0)</f>
        <v>0</v>
      </c>
      <c r="BI72" s="1439">
        <f t="shared" si="128"/>
        <v>2</v>
      </c>
    </row>
    <row r="73" spans="2:67" ht="14.25" customHeight="1" x14ac:dyDescent="0.25">
      <c r="K73" s="1521"/>
      <c r="BI73" s="1440"/>
    </row>
    <row r="74" spans="2:67" ht="14.25" customHeight="1" x14ac:dyDescent="0.25">
      <c r="B74" s="1381" t="s">
        <v>1</v>
      </c>
      <c r="C74" s="1393"/>
      <c r="D74" s="1384"/>
      <c r="K74" s="1521"/>
      <c r="Z74" s="1388"/>
      <c r="AZ74" s="1443" t="s">
        <v>1</v>
      </c>
      <c r="BA74" s="1464"/>
      <c r="BB74" s="1407"/>
      <c r="BI74" s="1440"/>
      <c r="BK74" s="1488" t="s">
        <v>1</v>
      </c>
      <c r="BL74" s="1489"/>
      <c r="BM74" s="1490"/>
      <c r="BN74" s="1491"/>
      <c r="BO74" s="1491"/>
    </row>
    <row r="75" spans="2:67" ht="14.25" customHeight="1" x14ac:dyDescent="0.25">
      <c r="B75" s="1428" t="s">
        <v>2</v>
      </c>
      <c r="C75" s="1429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430" t="s">
        <v>81</v>
      </c>
      <c r="K75" s="1525" t="s">
        <v>89</v>
      </c>
      <c r="M75" s="1537" t="s">
        <v>126</v>
      </c>
      <c r="N75" s="1538"/>
      <c r="O75" s="265" t="s">
        <v>157</v>
      </c>
      <c r="P75" s="266"/>
      <c r="Q75" s="266"/>
      <c r="R75" s="267"/>
      <c r="Z75" s="1400" t="s">
        <v>2</v>
      </c>
      <c r="AA75" s="1400"/>
      <c r="AB75" s="1400"/>
      <c r="AC75" s="1400"/>
      <c r="AD75" s="1400"/>
      <c r="AZ75" s="1471" t="s">
        <v>2</v>
      </c>
      <c r="BA75" s="1469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470" t="s">
        <v>81</v>
      </c>
      <c r="BI75" s="1431" t="s">
        <v>89</v>
      </c>
      <c r="BK75" s="1410" t="s">
        <v>104</v>
      </c>
      <c r="BL75" s="1442" t="s">
        <v>103</v>
      </c>
      <c r="BM75" s="1442" t="s">
        <v>105</v>
      </c>
      <c r="BN75" s="1442" t="s">
        <v>106</v>
      </c>
      <c r="BO75" s="1442" t="s">
        <v>89</v>
      </c>
    </row>
    <row r="76" spans="2:67" ht="14.25" customHeight="1" x14ac:dyDescent="0.25">
      <c r="B76" s="1377">
        <v>49</v>
      </c>
      <c r="C76" s="1422">
        <v>41818</v>
      </c>
      <c r="D76" s="1417" t="str">
        <f>M4</f>
        <v>Brasilien</v>
      </c>
      <c r="E76" s="1426" t="s">
        <v>6</v>
      </c>
      <c r="F76" s="1419" t="str">
        <f>M14</f>
        <v>Holland</v>
      </c>
      <c r="G76" s="1580">
        <v>2</v>
      </c>
      <c r="H76" s="1434" t="s">
        <v>6</v>
      </c>
      <c r="I76" s="1575">
        <v>1</v>
      </c>
      <c r="J76" s="1575">
        <v>1</v>
      </c>
      <c r="K76" s="1508">
        <f t="shared" ref="K76:K83" si="141">BI76</f>
        <v>0</v>
      </c>
      <c r="M76" s="1576" t="s">
        <v>259</v>
      </c>
      <c r="N76" s="1538"/>
      <c r="O76" s="268">
        <f>BO92</f>
        <v>6</v>
      </c>
      <c r="P76" s="269"/>
      <c r="Q76" s="269"/>
      <c r="R76" s="270"/>
      <c r="Z76" s="1392" t="s">
        <v>8</v>
      </c>
      <c r="AD76" s="1391" t="s">
        <v>9</v>
      </c>
      <c r="AZ76" s="1459">
        <v>49</v>
      </c>
      <c r="BA76" s="1460">
        <v>41818</v>
      </c>
      <c r="BB76" s="1451" t="str">
        <f t="shared" ref="BB76:BB83" si="142">D76</f>
        <v>Brasilien</v>
      </c>
      <c r="BC76" s="1475" t="s">
        <v>6</v>
      </c>
      <c r="BD76" s="1451" t="str">
        <f t="shared" ref="BD76:BD83" si="143">F76</f>
        <v>Holland</v>
      </c>
      <c r="BE76" s="1455">
        <f>IF(G76='Resultat &amp; tabell'!$G76,2,0)</f>
        <v>0</v>
      </c>
      <c r="BF76" s="1476" t="s">
        <v>6</v>
      </c>
      <c r="BG76" s="1455">
        <f>IF(I76='Resultat &amp; tabell'!$I76,2,0)</f>
        <v>0</v>
      </c>
      <c r="BH76" s="1455">
        <f>IF(J76='Resultat &amp; tabell'!$J76,1,0)</f>
        <v>0</v>
      </c>
      <c r="BI76" s="1439">
        <f t="shared" ref="BI76:BI83" si="144">SUM(BE76+BG76+BH76)</f>
        <v>0</v>
      </c>
      <c r="BK76" s="1457" t="str">
        <f>BB76</f>
        <v>Brasilien</v>
      </c>
      <c r="BL76" s="1457" t="str">
        <f>'Resultat &amp; tabell'!D76</f>
        <v>Brasilien</v>
      </c>
      <c r="BM76" s="1485" t="str">
        <f>VLOOKUP(BK76,$BL$76:$BL$91,1,FALSE)</f>
        <v>Brasilien</v>
      </c>
      <c r="BN76" s="1487" t="str">
        <f>BM76</f>
        <v>Brasilien</v>
      </c>
      <c r="BO76" s="1407">
        <f t="shared" ref="BO76:BO91" si="145">IFERROR(IF(BM76=BN76,2,0),0)</f>
        <v>2</v>
      </c>
    </row>
    <row r="77" spans="2:67" ht="14.25" customHeight="1" x14ac:dyDescent="0.25">
      <c r="B77" s="1378">
        <v>50</v>
      </c>
      <c r="C77" s="1421">
        <v>41818.708333333336</v>
      </c>
      <c r="D77" s="1417" t="str">
        <f>M22</f>
        <v>Colombia</v>
      </c>
      <c r="E77" s="1426" t="s">
        <v>6</v>
      </c>
      <c r="F77" s="1419" t="str">
        <f>M32</f>
        <v>Italien</v>
      </c>
      <c r="G77" s="1579">
        <v>0</v>
      </c>
      <c r="H77" s="1432" t="s">
        <v>6</v>
      </c>
      <c r="I77" s="1574">
        <v>2</v>
      </c>
      <c r="J77" s="1574">
        <v>2</v>
      </c>
      <c r="K77" s="1508">
        <f t="shared" si="141"/>
        <v>0</v>
      </c>
      <c r="M77" s="1576" t="s">
        <v>262</v>
      </c>
      <c r="N77" s="1538"/>
      <c r="O77" s="1539"/>
      <c r="P77" s="1498"/>
      <c r="Q77" s="1498"/>
      <c r="Z77" s="1392" t="s">
        <v>12</v>
      </c>
      <c r="AD77" s="1391" t="s">
        <v>13</v>
      </c>
      <c r="AZ77" s="1449">
        <v>50</v>
      </c>
      <c r="BA77" s="1456">
        <v>41818.708333333336</v>
      </c>
      <c r="BB77" s="1451" t="str">
        <f t="shared" si="142"/>
        <v>Colombia</v>
      </c>
      <c r="BC77" s="1475" t="s">
        <v>6</v>
      </c>
      <c r="BD77" s="1451" t="str">
        <f t="shared" si="143"/>
        <v>Italien</v>
      </c>
      <c r="BE77" s="1455">
        <f>IF(G77='Resultat &amp; tabell'!$G77,2,0)</f>
        <v>0</v>
      </c>
      <c r="BF77" s="1454" t="s">
        <v>6</v>
      </c>
      <c r="BG77" s="1455">
        <f>IF(I77='Resultat &amp; tabell'!$I77,2,0)</f>
        <v>0</v>
      </c>
      <c r="BH77" s="1455">
        <f>IF(J77='Resultat &amp; tabell'!$J77,1,0)</f>
        <v>0</v>
      </c>
      <c r="BI77" s="1439">
        <f t="shared" si="144"/>
        <v>0</v>
      </c>
      <c r="BK77" s="1457" t="str">
        <f t="shared" ref="BK77:BK83" si="146">BB77</f>
        <v>Colombia</v>
      </c>
      <c r="BL77" s="1457" t="str">
        <f>'Resultat &amp; tabell'!D77</f>
        <v>Vinnare grupp C</v>
      </c>
      <c r="BM77" s="1485" t="e">
        <f t="shared" ref="BM77:BM91" si="147">VLOOKUP(BK77,$BL$76:$BL$91,1,FALSE)</f>
        <v>#N/A</v>
      </c>
      <c r="BN77" s="1487" t="e">
        <f t="shared" ref="BN77:BN91" si="148">BM77</f>
        <v>#N/A</v>
      </c>
      <c r="BO77" s="1407">
        <f t="shared" si="145"/>
        <v>0</v>
      </c>
    </row>
    <row r="78" spans="2:67" ht="14.25" customHeight="1" x14ac:dyDescent="0.25">
      <c r="B78" s="1378">
        <v>51</v>
      </c>
      <c r="C78" s="1421">
        <v>41819.541666666664</v>
      </c>
      <c r="D78" s="1417" t="str">
        <f>M13</f>
        <v>Spanien</v>
      </c>
      <c r="E78" s="1426" t="s">
        <v>6</v>
      </c>
      <c r="F78" s="1419" t="str">
        <f>M5</f>
        <v>Kroatien</v>
      </c>
      <c r="G78" s="1579">
        <v>3</v>
      </c>
      <c r="H78" s="1432" t="s">
        <v>6</v>
      </c>
      <c r="I78" s="1574">
        <v>1</v>
      </c>
      <c r="J78" s="1574">
        <v>1</v>
      </c>
      <c r="K78" s="1508">
        <f t="shared" si="141"/>
        <v>0</v>
      </c>
      <c r="M78" s="1576" t="s">
        <v>267</v>
      </c>
      <c r="N78" s="1538"/>
      <c r="O78" s="1539"/>
      <c r="P78" s="1498"/>
      <c r="Q78" s="1498"/>
      <c r="Z78" s="1392" t="s">
        <v>14</v>
      </c>
      <c r="AD78" s="1391" t="s">
        <v>15</v>
      </c>
      <c r="AZ78" s="1449">
        <v>51</v>
      </c>
      <c r="BA78" s="1456">
        <v>41819.541666666664</v>
      </c>
      <c r="BB78" s="1451" t="str">
        <f t="shared" si="142"/>
        <v>Spanien</v>
      </c>
      <c r="BC78" s="1475" t="s">
        <v>6</v>
      </c>
      <c r="BD78" s="1451" t="str">
        <f t="shared" si="143"/>
        <v>Kroatien</v>
      </c>
      <c r="BE78" s="1455">
        <f>IF(G78='Resultat &amp; tabell'!$G78,2,0)</f>
        <v>0</v>
      </c>
      <c r="BF78" s="1454" t="s">
        <v>6</v>
      </c>
      <c r="BG78" s="1455">
        <f>IF(I78='Resultat &amp; tabell'!$I78,2,0)</f>
        <v>0</v>
      </c>
      <c r="BH78" s="1455">
        <f>IF(J78='Resultat &amp; tabell'!$J78,1,0)</f>
        <v>0</v>
      </c>
      <c r="BI78" s="1439">
        <f t="shared" si="144"/>
        <v>0</v>
      </c>
      <c r="BK78" s="1457" t="str">
        <f t="shared" si="146"/>
        <v>Spanien</v>
      </c>
      <c r="BL78" s="1457" t="str">
        <f>'Resultat &amp; tabell'!D78</f>
        <v>Holland</v>
      </c>
      <c r="BM78" s="1485" t="e">
        <f t="shared" si="147"/>
        <v>#N/A</v>
      </c>
      <c r="BN78" s="1487" t="e">
        <f t="shared" si="148"/>
        <v>#N/A</v>
      </c>
      <c r="BO78" s="1407">
        <f t="shared" si="145"/>
        <v>0</v>
      </c>
    </row>
    <row r="79" spans="2:67" ht="14.25" customHeight="1" x14ac:dyDescent="0.25">
      <c r="B79" s="1378">
        <v>52</v>
      </c>
      <c r="C79" s="1421">
        <v>41819.708333333336</v>
      </c>
      <c r="D79" s="1417" t="str">
        <f>M31</f>
        <v>Uruguay</v>
      </c>
      <c r="E79" s="1426" t="s">
        <v>6</v>
      </c>
      <c r="F79" s="1419" t="str">
        <f>M23</f>
        <v>Grekland</v>
      </c>
      <c r="G79" s="1579">
        <v>2</v>
      </c>
      <c r="H79" s="1432" t="s">
        <v>6</v>
      </c>
      <c r="I79" s="1574">
        <v>0</v>
      </c>
      <c r="J79" s="1574">
        <v>1</v>
      </c>
      <c r="K79" s="1508">
        <f t="shared" si="141"/>
        <v>0</v>
      </c>
      <c r="M79" s="1576" t="s">
        <v>260</v>
      </c>
      <c r="N79" s="1538"/>
      <c r="O79" s="1539"/>
      <c r="P79" s="1498"/>
      <c r="Q79" s="1498"/>
      <c r="Z79" s="1392" t="s">
        <v>16</v>
      </c>
      <c r="AD79" s="1391" t="s">
        <v>17</v>
      </c>
      <c r="AZ79" s="1449">
        <v>52</v>
      </c>
      <c r="BA79" s="1456">
        <v>41819.708333333336</v>
      </c>
      <c r="BB79" s="1451" t="str">
        <f t="shared" si="142"/>
        <v>Uruguay</v>
      </c>
      <c r="BC79" s="1475" t="s">
        <v>6</v>
      </c>
      <c r="BD79" s="1451" t="str">
        <f t="shared" si="143"/>
        <v>Grekland</v>
      </c>
      <c r="BE79" s="1455">
        <f>IF(G79='Resultat &amp; tabell'!$G79,2,0)</f>
        <v>0</v>
      </c>
      <c r="BF79" s="1454" t="s">
        <v>6</v>
      </c>
      <c r="BG79" s="1455">
        <f>IF(I79='Resultat &amp; tabell'!$I79,2,0)</f>
        <v>0</v>
      </c>
      <c r="BH79" s="1455">
        <f>IF(J79='Resultat &amp; tabell'!$J79,1,0)</f>
        <v>0</v>
      </c>
      <c r="BI79" s="1439">
        <f t="shared" si="144"/>
        <v>0</v>
      </c>
      <c r="BK79" s="1457" t="str">
        <f t="shared" si="146"/>
        <v>Uruguay</v>
      </c>
      <c r="BL79" s="1457" t="str">
        <f>'Resultat &amp; tabell'!D79</f>
        <v>Costa Rica</v>
      </c>
      <c r="BM79" s="1485" t="str">
        <f t="shared" si="147"/>
        <v>Uruguay</v>
      </c>
      <c r="BN79" s="1487" t="str">
        <f t="shared" si="148"/>
        <v>Uruguay</v>
      </c>
      <c r="BO79" s="1407">
        <f t="shared" si="145"/>
        <v>2</v>
      </c>
    </row>
    <row r="80" spans="2:67" ht="14.25" customHeight="1" x14ac:dyDescent="0.25">
      <c r="B80" s="1424">
        <v>53</v>
      </c>
      <c r="C80" s="1436">
        <v>41820.541666666664</v>
      </c>
      <c r="D80" s="1417" t="str">
        <f>M40</f>
        <v>Frankrike</v>
      </c>
      <c r="E80" s="1426" t="s">
        <v>6</v>
      </c>
      <c r="F80" s="1419" t="str">
        <f>M50</f>
        <v>Bosnien</v>
      </c>
      <c r="G80" s="1579">
        <v>2</v>
      </c>
      <c r="H80" s="1432" t="s">
        <v>6</v>
      </c>
      <c r="I80" s="1574">
        <v>1</v>
      </c>
      <c r="J80" s="1574">
        <v>1</v>
      </c>
      <c r="K80" s="1508">
        <f t="shared" si="141"/>
        <v>0</v>
      </c>
      <c r="M80" s="1576" t="s">
        <v>263</v>
      </c>
      <c r="N80" s="1538"/>
      <c r="O80" s="1539"/>
      <c r="P80" s="1498"/>
      <c r="Q80" s="1498"/>
      <c r="Z80" s="1392" t="s">
        <v>18</v>
      </c>
      <c r="AD80" s="1391" t="s">
        <v>19</v>
      </c>
      <c r="AZ80" s="1477">
        <v>53</v>
      </c>
      <c r="BA80" s="1478">
        <v>41820.541666666664</v>
      </c>
      <c r="BB80" s="1451" t="str">
        <f t="shared" si="142"/>
        <v>Frankrike</v>
      </c>
      <c r="BC80" s="1475" t="s">
        <v>6</v>
      </c>
      <c r="BD80" s="1451" t="str">
        <f t="shared" si="143"/>
        <v>Bosnien</v>
      </c>
      <c r="BE80" s="1455">
        <f>IF(G80='Resultat &amp; tabell'!$G80,2,0)</f>
        <v>0</v>
      </c>
      <c r="BF80" s="1454" t="s">
        <v>6</v>
      </c>
      <c r="BG80" s="1455">
        <f>IF(I80='Resultat &amp; tabell'!$I80,2,0)</f>
        <v>0</v>
      </c>
      <c r="BH80" s="1455">
        <f>IF(J80='Resultat &amp; tabell'!$J80,1,0)</f>
        <v>0</v>
      </c>
      <c r="BI80" s="1439">
        <f t="shared" si="144"/>
        <v>0</v>
      </c>
      <c r="BK80" s="1457" t="str">
        <f t="shared" si="146"/>
        <v>Frankrike</v>
      </c>
      <c r="BL80" s="1457" t="str">
        <f>'Resultat &amp; tabell'!D80</f>
        <v>Vinnare grupp E</v>
      </c>
      <c r="BM80" s="1485" t="e">
        <f t="shared" si="147"/>
        <v>#N/A</v>
      </c>
      <c r="BN80" s="1487" t="e">
        <f t="shared" si="148"/>
        <v>#N/A</v>
      </c>
      <c r="BO80" s="1407">
        <f t="shared" si="145"/>
        <v>0</v>
      </c>
    </row>
    <row r="81" spans="2:67" ht="14.25" customHeight="1" x14ac:dyDescent="0.25">
      <c r="B81" s="1378">
        <v>54</v>
      </c>
      <c r="C81" s="1421">
        <v>41820.708333333336</v>
      </c>
      <c r="D81" s="1417" t="str">
        <f>M58</f>
        <v>Tyskland</v>
      </c>
      <c r="E81" s="1426" t="s">
        <v>6</v>
      </c>
      <c r="F81" s="1419" t="str">
        <f>M68</f>
        <v>Belgien</v>
      </c>
      <c r="G81" s="1579">
        <v>3</v>
      </c>
      <c r="H81" s="1432" t="s">
        <v>6</v>
      </c>
      <c r="I81" s="1574">
        <v>1</v>
      </c>
      <c r="J81" s="1574">
        <v>1</v>
      </c>
      <c r="K81" s="1508">
        <f t="shared" si="141"/>
        <v>0</v>
      </c>
      <c r="M81" s="1576" t="s">
        <v>268</v>
      </c>
      <c r="N81" s="1538"/>
      <c r="O81" s="1539"/>
      <c r="P81" s="1498"/>
      <c r="Q81" s="1498"/>
      <c r="Z81" s="1392" t="s">
        <v>20</v>
      </c>
      <c r="AD81" s="1391" t="s">
        <v>21</v>
      </c>
      <c r="AZ81" s="1449">
        <v>54</v>
      </c>
      <c r="BA81" s="1456">
        <v>41820.708333333336</v>
      </c>
      <c r="BB81" s="1451" t="str">
        <f t="shared" si="142"/>
        <v>Tyskland</v>
      </c>
      <c r="BC81" s="1475" t="s">
        <v>6</v>
      </c>
      <c r="BD81" s="1451" t="str">
        <f t="shared" si="143"/>
        <v>Belgien</v>
      </c>
      <c r="BE81" s="1455">
        <f>IF(G81='Resultat &amp; tabell'!$G81,2,0)</f>
        <v>0</v>
      </c>
      <c r="BF81" s="1454" t="s">
        <v>6</v>
      </c>
      <c r="BG81" s="1455">
        <f>IF(I81='Resultat &amp; tabell'!$I81,2,0)</f>
        <v>0</v>
      </c>
      <c r="BH81" s="1455">
        <f>IF(J81='Resultat &amp; tabell'!$J81,1,0)</f>
        <v>0</v>
      </c>
      <c r="BI81" s="1439">
        <f t="shared" si="144"/>
        <v>0</v>
      </c>
      <c r="BK81" s="1457" t="str">
        <f t="shared" si="146"/>
        <v>Tyskland</v>
      </c>
      <c r="BL81" s="1457" t="str">
        <f>'Resultat &amp; tabell'!D81</f>
        <v>Vinnare grupp G</v>
      </c>
      <c r="BM81" s="1485" t="e">
        <f t="shared" si="147"/>
        <v>#N/A</v>
      </c>
      <c r="BN81" s="1487" t="e">
        <f t="shared" si="148"/>
        <v>#N/A</v>
      </c>
      <c r="BO81" s="1407">
        <f t="shared" si="145"/>
        <v>0</v>
      </c>
    </row>
    <row r="82" spans="2:67" ht="14.25" customHeight="1" x14ac:dyDescent="0.25">
      <c r="B82" s="1378">
        <v>55</v>
      </c>
      <c r="C82" s="1421">
        <v>41821</v>
      </c>
      <c r="D82" s="1417" t="str">
        <f>M49</f>
        <v>Argentina</v>
      </c>
      <c r="E82" s="1426" t="s">
        <v>6</v>
      </c>
      <c r="F82" s="1419" t="str">
        <f>M41</f>
        <v>Schweiz</v>
      </c>
      <c r="G82" s="1579">
        <v>2</v>
      </c>
      <c r="H82" s="1379" t="s">
        <v>6</v>
      </c>
      <c r="I82" s="1574">
        <v>0</v>
      </c>
      <c r="J82" s="1574">
        <v>1</v>
      </c>
      <c r="K82" s="1508">
        <f t="shared" si="141"/>
        <v>0</v>
      </c>
      <c r="M82" s="1576" t="s">
        <v>258</v>
      </c>
      <c r="N82" s="1538"/>
      <c r="O82" s="1539"/>
      <c r="P82" s="1498"/>
      <c r="Q82" s="1498"/>
      <c r="Z82" s="1392" t="s">
        <v>22</v>
      </c>
      <c r="AD82" s="1391" t="s">
        <v>23</v>
      </c>
      <c r="AZ82" s="1449">
        <v>55</v>
      </c>
      <c r="BA82" s="1456">
        <v>41821</v>
      </c>
      <c r="BB82" s="1451" t="str">
        <f t="shared" si="142"/>
        <v>Argentina</v>
      </c>
      <c r="BC82" s="1475" t="s">
        <v>6</v>
      </c>
      <c r="BD82" s="1451" t="str">
        <f t="shared" si="143"/>
        <v>Schweiz</v>
      </c>
      <c r="BE82" s="1455">
        <f>IF(G82='Resultat &amp; tabell'!$G82,2,0)</f>
        <v>0</v>
      </c>
      <c r="BF82" s="1479" t="s">
        <v>6</v>
      </c>
      <c r="BG82" s="1455">
        <f>IF(I82='Resultat &amp; tabell'!$I82,2,0)</f>
        <v>0</v>
      </c>
      <c r="BH82" s="1455">
        <f>IF(J82='Resultat &amp; tabell'!$J82,1,0)</f>
        <v>0</v>
      </c>
      <c r="BI82" s="1439">
        <f t="shared" si="144"/>
        <v>0</v>
      </c>
      <c r="BK82" s="1457" t="str">
        <f t="shared" si="146"/>
        <v>Argentina</v>
      </c>
      <c r="BL82" s="1457" t="str">
        <f>'Resultat &amp; tabell'!D82</f>
        <v>Vinnare grupp F</v>
      </c>
      <c r="BM82" s="1485" t="e">
        <f t="shared" si="147"/>
        <v>#N/A</v>
      </c>
      <c r="BN82" s="1487" t="e">
        <f t="shared" si="148"/>
        <v>#N/A</v>
      </c>
      <c r="BO82" s="1407">
        <f t="shared" si="145"/>
        <v>0</v>
      </c>
    </row>
    <row r="83" spans="2:67" ht="14.25" customHeight="1" x14ac:dyDescent="0.25">
      <c r="B83" s="1378">
        <v>56</v>
      </c>
      <c r="C83" s="1421">
        <v>41821</v>
      </c>
      <c r="D83" s="1417" t="str">
        <f>M67</f>
        <v>Ryssland</v>
      </c>
      <c r="E83" s="1426" t="s">
        <v>6</v>
      </c>
      <c r="F83" s="1419" t="str">
        <f>M59</f>
        <v>Portugal</v>
      </c>
      <c r="G83" s="1579">
        <v>1</v>
      </c>
      <c r="H83" s="1432" t="s">
        <v>6</v>
      </c>
      <c r="I83" s="1574">
        <v>1</v>
      </c>
      <c r="J83" s="1574" t="s">
        <v>214</v>
      </c>
      <c r="K83" s="1508">
        <f t="shared" si="141"/>
        <v>0</v>
      </c>
      <c r="M83" s="1576" t="s">
        <v>264</v>
      </c>
      <c r="N83" s="1538"/>
      <c r="O83" s="1539"/>
      <c r="P83" s="1498"/>
      <c r="Q83" s="1498"/>
      <c r="Z83" s="1392" t="s">
        <v>25</v>
      </c>
      <c r="AD83" s="1391" t="s">
        <v>26</v>
      </c>
      <c r="AZ83" s="1449">
        <v>56</v>
      </c>
      <c r="BA83" s="1456">
        <v>41821</v>
      </c>
      <c r="BB83" s="1451" t="str">
        <f t="shared" si="142"/>
        <v>Ryssland</v>
      </c>
      <c r="BC83" s="1475" t="s">
        <v>6</v>
      </c>
      <c r="BD83" s="1451" t="str">
        <f t="shared" si="143"/>
        <v>Portugal</v>
      </c>
      <c r="BE83" s="1455">
        <f>IF(G83='Resultat &amp; tabell'!$G83,2,0)</f>
        <v>0</v>
      </c>
      <c r="BF83" s="1454" t="s">
        <v>6</v>
      </c>
      <c r="BG83" s="1455">
        <f>IF(I83='Resultat &amp; tabell'!$I83,2,0)</f>
        <v>0</v>
      </c>
      <c r="BH83" s="1455">
        <f>IF(J83='Resultat &amp; tabell'!$J83,1,0)</f>
        <v>0</v>
      </c>
      <c r="BI83" s="1439">
        <f t="shared" si="144"/>
        <v>0</v>
      </c>
      <c r="BK83" s="1457" t="str">
        <f t="shared" si="146"/>
        <v>Ryssland</v>
      </c>
      <c r="BL83" s="1457" t="str">
        <f>'Resultat &amp; tabell'!D83</f>
        <v>Vinnare grupp H</v>
      </c>
      <c r="BM83" s="1485" t="e">
        <f t="shared" si="147"/>
        <v>#N/A</v>
      </c>
      <c r="BN83" s="1487" t="e">
        <f t="shared" si="148"/>
        <v>#N/A</v>
      </c>
      <c r="BO83" s="1407">
        <f t="shared" si="145"/>
        <v>0</v>
      </c>
    </row>
    <row r="84" spans="2:67" ht="14.25" customHeight="1" x14ac:dyDescent="0.25">
      <c r="B84" s="1383"/>
      <c r="C84" s="1405"/>
      <c r="D84" s="1383"/>
      <c r="E84" s="1383"/>
      <c r="F84" s="1383"/>
      <c r="G84" s="1379"/>
      <c r="H84" s="1379"/>
      <c r="I84" s="1379"/>
      <c r="J84" s="1379"/>
      <c r="K84" s="1521"/>
      <c r="M84" s="1540"/>
      <c r="N84" s="1538"/>
      <c r="O84" s="1539"/>
      <c r="P84" s="1498"/>
      <c r="Q84" s="1498"/>
      <c r="Z84" s="1392"/>
      <c r="AZ84" s="1458"/>
      <c r="BA84" s="1480"/>
      <c r="BB84" s="1458"/>
      <c r="BC84" s="1458"/>
      <c r="BD84" s="1458"/>
      <c r="BE84" s="1479"/>
      <c r="BF84" s="1479"/>
      <c r="BG84" s="1479"/>
      <c r="BH84" s="1479"/>
      <c r="BI84" s="1440"/>
      <c r="BK84" s="1457" t="str">
        <f t="shared" ref="BK84:BK91" si="149">BD76</f>
        <v>Holland</v>
      </c>
      <c r="BL84" s="1457" t="str">
        <f>'Resultat &amp; tabell'!F76</f>
        <v>Chile</v>
      </c>
      <c r="BM84" s="1485" t="str">
        <f t="shared" si="147"/>
        <v>Holland</v>
      </c>
      <c r="BN84" s="1487" t="str">
        <f t="shared" si="148"/>
        <v>Holland</v>
      </c>
      <c r="BO84" s="1407">
        <f t="shared" si="145"/>
        <v>2</v>
      </c>
    </row>
    <row r="85" spans="2:67" ht="14.25" customHeight="1" x14ac:dyDescent="0.25">
      <c r="B85" s="1381" t="s">
        <v>29</v>
      </c>
      <c r="C85" s="1393"/>
      <c r="D85" s="1384"/>
      <c r="K85" s="1521"/>
      <c r="M85" s="1540"/>
      <c r="N85" s="1538"/>
      <c r="O85" s="1539"/>
      <c r="P85" s="1498"/>
      <c r="Q85" s="1498"/>
      <c r="Z85" s="1388"/>
      <c r="AZ85" s="1443" t="s">
        <v>29</v>
      </c>
      <c r="BA85" s="1464"/>
      <c r="BB85" s="1407"/>
      <c r="BI85" s="1440"/>
      <c r="BK85" s="1457" t="str">
        <f t="shared" si="149"/>
        <v>Italien</v>
      </c>
      <c r="BL85" s="1457" t="str">
        <f>'Resultat &amp; tabell'!F77</f>
        <v>Uruguay</v>
      </c>
      <c r="BM85" s="1485" t="e">
        <f t="shared" si="147"/>
        <v>#N/A</v>
      </c>
      <c r="BN85" s="1487" t="e">
        <f t="shared" si="148"/>
        <v>#N/A</v>
      </c>
      <c r="BO85" s="1407">
        <f t="shared" si="145"/>
        <v>0</v>
      </c>
    </row>
    <row r="86" spans="2:67" ht="14.25" customHeight="1" x14ac:dyDescent="0.25">
      <c r="B86" s="1428" t="s">
        <v>2</v>
      </c>
      <c r="C86" s="1429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430" t="s">
        <v>81</v>
      </c>
      <c r="K86" s="1525" t="s">
        <v>89</v>
      </c>
      <c r="M86" s="1541" t="s">
        <v>125</v>
      </c>
      <c r="N86" s="1538"/>
      <c r="O86" s="265" t="s">
        <v>158</v>
      </c>
      <c r="P86" s="266"/>
      <c r="Q86" s="266"/>
      <c r="R86" s="267"/>
      <c r="Z86" s="1400" t="s">
        <v>2</v>
      </c>
      <c r="AA86" s="1400"/>
      <c r="AB86" s="1400"/>
      <c r="AC86" s="1400"/>
      <c r="AD86" s="1400"/>
      <c r="AZ86" s="1471" t="s">
        <v>2</v>
      </c>
      <c r="BA86" s="1469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470" t="s">
        <v>81</v>
      </c>
      <c r="BI86" s="1431" t="s">
        <v>89</v>
      </c>
      <c r="BK86" s="1457" t="str">
        <f t="shared" si="149"/>
        <v>Kroatien</v>
      </c>
      <c r="BL86" s="1457" t="str">
        <f>'Resultat &amp; tabell'!F78</f>
        <v>Mexiko</v>
      </c>
      <c r="BM86" s="1485" t="e">
        <f t="shared" si="147"/>
        <v>#N/A</v>
      </c>
      <c r="BN86" s="1487" t="e">
        <f t="shared" si="148"/>
        <v>#N/A</v>
      </c>
      <c r="BO86" s="1407">
        <f t="shared" si="145"/>
        <v>0</v>
      </c>
    </row>
    <row r="87" spans="2:67" ht="14.25" customHeight="1" x14ac:dyDescent="0.25">
      <c r="B87" s="1378">
        <v>57</v>
      </c>
      <c r="C87" s="1421">
        <v>41824</v>
      </c>
      <c r="D87" s="1417" t="str">
        <f>IF(M76="","Vinnare match 49",M76)</f>
        <v>BRASILIEN</v>
      </c>
      <c r="E87" s="1426" t="s">
        <v>6</v>
      </c>
      <c r="F87" s="1419" t="str">
        <f>IF(M77="","Vinnare match 50",M77)</f>
        <v>ENGLAND</v>
      </c>
      <c r="G87" s="1495">
        <v>2</v>
      </c>
      <c r="H87" s="1432" t="s">
        <v>6</v>
      </c>
      <c r="I87" s="1583">
        <v>2</v>
      </c>
      <c r="J87" s="1583" t="s">
        <v>214</v>
      </c>
      <c r="K87" s="1508">
        <f>BI87</f>
        <v>0</v>
      </c>
      <c r="M87" s="1581" t="s">
        <v>259</v>
      </c>
      <c r="N87" s="1538"/>
      <c r="O87" s="268">
        <f>BO103</f>
        <v>0</v>
      </c>
      <c r="P87" s="269"/>
      <c r="Q87" s="269"/>
      <c r="R87" s="270"/>
      <c r="Z87" s="1392" t="s">
        <v>32</v>
      </c>
      <c r="AD87" s="1391" t="s">
        <v>33</v>
      </c>
      <c r="AZ87" s="1449">
        <v>57</v>
      </c>
      <c r="BA87" s="1456">
        <v>41824</v>
      </c>
      <c r="BB87" s="1451" t="str">
        <f>D87</f>
        <v>BRASILIEN</v>
      </c>
      <c r="BC87" s="1475" t="s">
        <v>6</v>
      </c>
      <c r="BD87" s="1451" t="str">
        <f>F87</f>
        <v>ENGLAND</v>
      </c>
      <c r="BE87" s="1455">
        <f>IF(G87='Resultat &amp; tabell'!$G87,2,0)</f>
        <v>0</v>
      </c>
      <c r="BF87" s="1454" t="s">
        <v>6</v>
      </c>
      <c r="BG87" s="1455">
        <f>IF(I87='Resultat &amp; tabell'!$I87,2,0)</f>
        <v>0</v>
      </c>
      <c r="BH87" s="1455">
        <f>IF(J87='Resultat &amp; tabell'!$J87,1,0)</f>
        <v>0</v>
      </c>
      <c r="BI87" s="1439">
        <f t="shared" ref="BI87:BI90" si="150">SUM(BE87+BG87+BH87)</f>
        <v>0</v>
      </c>
      <c r="BK87" s="1457" t="str">
        <f t="shared" si="149"/>
        <v>Grekland</v>
      </c>
      <c r="BL87" s="1457" t="str">
        <f>'Resultat &amp; tabell'!F79</f>
        <v>Tvåa grupp C</v>
      </c>
      <c r="BM87" s="1485" t="e">
        <f t="shared" si="147"/>
        <v>#N/A</v>
      </c>
      <c r="BN87" s="1487" t="e">
        <f t="shared" si="148"/>
        <v>#N/A</v>
      </c>
      <c r="BO87" s="1407">
        <f t="shared" si="145"/>
        <v>0</v>
      </c>
    </row>
    <row r="88" spans="2:67" ht="14.25" customHeight="1" x14ac:dyDescent="0.25">
      <c r="B88" s="1378">
        <v>58</v>
      </c>
      <c r="C88" s="1421">
        <v>41824</v>
      </c>
      <c r="D88" s="1417" t="str">
        <f>IF(M80="","Vinnare match 53",M80)</f>
        <v>FRANKRIKE</v>
      </c>
      <c r="E88" s="1426" t="s">
        <v>6</v>
      </c>
      <c r="F88" s="1419" t="str">
        <f>IF(M81="","Vinnare match 54",M81)</f>
        <v>TYSKLAND</v>
      </c>
      <c r="G88" s="1495">
        <v>1</v>
      </c>
      <c r="H88" s="1432" t="s">
        <v>6</v>
      </c>
      <c r="I88" s="1583">
        <v>2</v>
      </c>
      <c r="J88" s="1583">
        <v>2</v>
      </c>
      <c r="K88" s="1508">
        <f>BI88</f>
        <v>0</v>
      </c>
      <c r="M88" s="1581" t="s">
        <v>268</v>
      </c>
      <c r="N88" s="1538"/>
      <c r="O88" s="1542"/>
      <c r="P88" s="1498"/>
      <c r="Q88" s="1498"/>
      <c r="Z88" s="1392" t="s">
        <v>34</v>
      </c>
      <c r="AD88" s="1391" t="s">
        <v>35</v>
      </c>
      <c r="AZ88" s="1449">
        <v>58</v>
      </c>
      <c r="BA88" s="1456">
        <v>41824</v>
      </c>
      <c r="BB88" s="1451" t="str">
        <f>D88</f>
        <v>FRANKRIKE</v>
      </c>
      <c r="BC88" s="1475" t="s">
        <v>6</v>
      </c>
      <c r="BD88" s="1451" t="str">
        <f>F88</f>
        <v>TYSKLAND</v>
      </c>
      <c r="BE88" s="1455">
        <f>IF(G88='Resultat &amp; tabell'!$G88,2,0)</f>
        <v>0</v>
      </c>
      <c r="BF88" s="1454" t="s">
        <v>6</v>
      </c>
      <c r="BG88" s="1455">
        <f>IF(I88='Resultat &amp; tabell'!$I88,2,0)</f>
        <v>0</v>
      </c>
      <c r="BH88" s="1455">
        <f>IF(J88='Resultat &amp; tabell'!$J88,1,0)</f>
        <v>0</v>
      </c>
      <c r="BI88" s="1439">
        <f t="shared" si="150"/>
        <v>0</v>
      </c>
      <c r="BK88" s="1457" t="str">
        <f t="shared" si="149"/>
        <v>Bosnien</v>
      </c>
      <c r="BL88" s="1457" t="str">
        <f>'Resultat &amp; tabell'!F80</f>
        <v>Tvåa grupp F</v>
      </c>
      <c r="BM88" s="1485" t="e">
        <f t="shared" si="147"/>
        <v>#N/A</v>
      </c>
      <c r="BN88" s="1487" t="e">
        <f t="shared" si="148"/>
        <v>#N/A</v>
      </c>
      <c r="BO88" s="1407">
        <f t="shared" si="145"/>
        <v>0</v>
      </c>
    </row>
    <row r="89" spans="2:67" ht="14.25" customHeight="1" x14ac:dyDescent="0.25">
      <c r="B89" s="1378">
        <v>59</v>
      </c>
      <c r="C89" s="1421">
        <v>41825</v>
      </c>
      <c r="D89" s="1417" t="str">
        <f>IF(M78="","Vinnare match 51",M78)</f>
        <v>SPANIEN</v>
      </c>
      <c r="E89" s="1426" t="s">
        <v>6</v>
      </c>
      <c r="F89" s="1419" t="str">
        <f>IF(M79="","Vinnare match 52",M79)</f>
        <v>URUGUAY</v>
      </c>
      <c r="G89" s="1495">
        <v>3</v>
      </c>
      <c r="H89" s="1432" t="s">
        <v>6</v>
      </c>
      <c r="I89" s="1583">
        <v>2</v>
      </c>
      <c r="J89" s="1583">
        <v>1</v>
      </c>
      <c r="K89" s="1508">
        <f>BI89</f>
        <v>0</v>
      </c>
      <c r="M89" s="1581" t="s">
        <v>267</v>
      </c>
      <c r="N89" s="1538"/>
      <c r="O89" s="1542"/>
      <c r="P89" s="1498"/>
      <c r="Q89" s="1498"/>
      <c r="Z89" s="1392" t="s">
        <v>36</v>
      </c>
      <c r="AD89" s="1391" t="s">
        <v>37</v>
      </c>
      <c r="AZ89" s="1449">
        <v>59</v>
      </c>
      <c r="BA89" s="1456">
        <v>41825</v>
      </c>
      <c r="BB89" s="1451" t="str">
        <f>D89</f>
        <v>SPANIEN</v>
      </c>
      <c r="BC89" s="1475" t="s">
        <v>6</v>
      </c>
      <c r="BD89" s="1451" t="str">
        <f>F89</f>
        <v>URUGUAY</v>
      </c>
      <c r="BE89" s="1455">
        <f>IF(G89='Resultat &amp; tabell'!$G89,2,0)</f>
        <v>0</v>
      </c>
      <c r="BF89" s="1454" t="s">
        <v>6</v>
      </c>
      <c r="BG89" s="1455">
        <f>IF(I89='Resultat &amp; tabell'!$I89,2,0)</f>
        <v>0</v>
      </c>
      <c r="BH89" s="1455">
        <f>IF(J89='Resultat &amp; tabell'!$J89,1,0)</f>
        <v>0</v>
      </c>
      <c r="BI89" s="1439">
        <f t="shared" si="150"/>
        <v>0</v>
      </c>
      <c r="BK89" s="1457" t="str">
        <f t="shared" si="149"/>
        <v>Belgien</v>
      </c>
      <c r="BL89" s="1457" t="str">
        <f>'Resultat &amp; tabell'!F81</f>
        <v>Tvåa grupp H</v>
      </c>
      <c r="BM89" s="1485" t="e">
        <f t="shared" si="147"/>
        <v>#N/A</v>
      </c>
      <c r="BN89" s="1487" t="e">
        <f t="shared" si="148"/>
        <v>#N/A</v>
      </c>
      <c r="BO89" s="1407">
        <f t="shared" si="145"/>
        <v>0</v>
      </c>
    </row>
    <row r="90" spans="2:67" ht="14.25" customHeight="1" x14ac:dyDescent="0.25">
      <c r="B90" s="1378">
        <v>60</v>
      </c>
      <c r="C90" s="1421">
        <v>41825</v>
      </c>
      <c r="D90" s="1417" t="str">
        <f>IF(M82="","Vinnare match 55",M82)</f>
        <v>ARGENTINA</v>
      </c>
      <c r="E90" s="1426" t="s">
        <v>6</v>
      </c>
      <c r="F90" s="1419" t="str">
        <f>IF(M83="","Vinnare match 56",M83)</f>
        <v>PORTUGAL</v>
      </c>
      <c r="G90" s="1495">
        <v>1</v>
      </c>
      <c r="H90" s="1432" t="s">
        <v>6</v>
      </c>
      <c r="I90" s="1583">
        <v>0</v>
      </c>
      <c r="J90" s="1583">
        <v>1</v>
      </c>
      <c r="K90" s="1508">
        <f>BI90</f>
        <v>0</v>
      </c>
      <c r="M90" s="1581" t="s">
        <v>258</v>
      </c>
      <c r="N90" s="1538"/>
      <c r="O90" s="1542"/>
      <c r="P90" s="1498"/>
      <c r="Q90" s="1498"/>
      <c r="Z90" s="1392" t="s">
        <v>38</v>
      </c>
      <c r="AD90" s="1391" t="s">
        <v>39</v>
      </c>
      <c r="AZ90" s="1449">
        <v>60</v>
      </c>
      <c r="BA90" s="1456">
        <v>41825</v>
      </c>
      <c r="BB90" s="1451" t="str">
        <f>D90</f>
        <v>ARGENTINA</v>
      </c>
      <c r="BC90" s="1475" t="s">
        <v>6</v>
      </c>
      <c r="BD90" s="1451" t="str">
        <f>F90</f>
        <v>PORTUGAL</v>
      </c>
      <c r="BE90" s="1455">
        <f>IF(G90='Resultat &amp; tabell'!$G90,2,0)</f>
        <v>0</v>
      </c>
      <c r="BF90" s="1454" t="s">
        <v>6</v>
      </c>
      <c r="BG90" s="1455">
        <f>IF(I90='Resultat &amp; tabell'!$I90,2,0)</f>
        <v>0</v>
      </c>
      <c r="BH90" s="1455">
        <f>IF(J90='Resultat &amp; tabell'!$J90,1,0)</f>
        <v>0</v>
      </c>
      <c r="BI90" s="1439">
        <f t="shared" si="150"/>
        <v>0</v>
      </c>
      <c r="BK90" s="1457" t="str">
        <f t="shared" si="149"/>
        <v>Schweiz</v>
      </c>
      <c r="BL90" s="1457" t="str">
        <f>'Resultat &amp; tabell'!F82</f>
        <v>Tvåa grupp E</v>
      </c>
      <c r="BM90" s="1485" t="e">
        <f t="shared" si="147"/>
        <v>#N/A</v>
      </c>
      <c r="BN90" s="1487" t="e">
        <f t="shared" si="148"/>
        <v>#N/A</v>
      </c>
      <c r="BO90" s="1407">
        <f t="shared" si="145"/>
        <v>0</v>
      </c>
    </row>
    <row r="91" spans="2:67" ht="14.25" customHeight="1" x14ac:dyDescent="0.25">
      <c r="B91" s="1394"/>
      <c r="C91" s="1393"/>
      <c r="D91" s="1384"/>
      <c r="K91" s="1521"/>
      <c r="M91" s="1540"/>
      <c r="N91" s="1538"/>
      <c r="O91" s="1542"/>
      <c r="P91" s="1498"/>
      <c r="Q91" s="1498"/>
      <c r="Z91" s="1388"/>
      <c r="AZ91" s="1406"/>
      <c r="BA91" s="1464"/>
      <c r="BB91" s="1407"/>
      <c r="BI91" s="1440"/>
      <c r="BK91" s="1457" t="str">
        <f t="shared" si="149"/>
        <v>Portugal</v>
      </c>
      <c r="BL91" s="1457" t="str">
        <f>'Resultat &amp; tabell'!F83</f>
        <v>Tvåa grupp G</v>
      </c>
      <c r="BM91" s="1485" t="e">
        <f t="shared" si="147"/>
        <v>#N/A</v>
      </c>
      <c r="BN91" s="1487" t="e">
        <f t="shared" si="148"/>
        <v>#N/A</v>
      </c>
      <c r="BO91" s="1407">
        <f t="shared" si="145"/>
        <v>0</v>
      </c>
    </row>
    <row r="92" spans="2:67" ht="14.25" customHeight="1" x14ac:dyDescent="0.25">
      <c r="B92" s="1381" t="s">
        <v>41</v>
      </c>
      <c r="C92" s="1393"/>
      <c r="D92" s="1384"/>
      <c r="K92" s="1521"/>
      <c r="M92" s="1540"/>
      <c r="N92" s="1538"/>
      <c r="O92" s="1542"/>
      <c r="P92" s="1498"/>
      <c r="Q92" s="1498"/>
      <c r="Z92" s="1388"/>
      <c r="AZ92" s="1443" t="s">
        <v>41</v>
      </c>
      <c r="BA92" s="1464"/>
      <c r="BB92" s="1407"/>
      <c r="BI92" s="1440"/>
      <c r="BK92" s="1457"/>
      <c r="BN92" s="1375" t="s">
        <v>107</v>
      </c>
      <c r="BO92" s="1408">
        <f>SUM(BO76:BO91)</f>
        <v>6</v>
      </c>
    </row>
    <row r="93" spans="2:67" ht="14.25" customHeight="1" x14ac:dyDescent="0.25">
      <c r="B93" s="1428" t="s">
        <v>2</v>
      </c>
      <c r="C93" s="1429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430" t="s">
        <v>81</v>
      </c>
      <c r="K93" s="1525" t="s">
        <v>89</v>
      </c>
      <c r="M93" s="1541" t="s">
        <v>124</v>
      </c>
      <c r="N93" s="1538" t="s">
        <v>100</v>
      </c>
      <c r="O93" s="265" t="s">
        <v>159</v>
      </c>
      <c r="P93" s="266"/>
      <c r="Q93" s="266"/>
      <c r="R93" s="267"/>
      <c r="Z93" s="1400" t="s">
        <v>2</v>
      </c>
      <c r="AA93" s="1400"/>
      <c r="AB93" s="1400"/>
      <c r="AC93" s="1400"/>
      <c r="AD93" s="1400"/>
      <c r="AZ93" s="1471" t="s">
        <v>2</v>
      </c>
      <c r="BA93" s="1469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470" t="s">
        <v>81</v>
      </c>
      <c r="BI93" s="1431" t="s">
        <v>89</v>
      </c>
      <c r="BK93" s="1488" t="s">
        <v>29</v>
      </c>
      <c r="BL93" s="1489"/>
      <c r="BM93" s="1490"/>
      <c r="BN93" s="1491"/>
      <c r="BO93" s="1491"/>
    </row>
    <row r="94" spans="2:67" ht="14.25" customHeight="1" x14ac:dyDescent="0.25">
      <c r="B94" s="1378">
        <v>61</v>
      </c>
      <c r="C94" s="1421">
        <v>41828.708333333336</v>
      </c>
      <c r="D94" s="1417" t="str">
        <f>IF(M87="","Vinnare match 57",M87)</f>
        <v>BRASILIEN</v>
      </c>
      <c r="E94" s="1426" t="s">
        <v>6</v>
      </c>
      <c r="F94" s="1419" t="str">
        <f>IF(M88="","Vinnare match 58",M88)</f>
        <v>TYSKLAND</v>
      </c>
      <c r="G94" s="1706">
        <v>1</v>
      </c>
      <c r="H94" s="1432" t="s">
        <v>6</v>
      </c>
      <c r="I94" s="1584">
        <v>1</v>
      </c>
      <c r="J94" s="1584" t="s">
        <v>214</v>
      </c>
      <c r="K94" s="1508">
        <f>BI94</f>
        <v>0</v>
      </c>
      <c r="M94" s="1582" t="s">
        <v>259</v>
      </c>
      <c r="O94" s="268">
        <f>BO110</f>
        <v>0</v>
      </c>
      <c r="P94" s="269"/>
      <c r="Q94" s="269"/>
      <c r="R94" s="270"/>
      <c r="S94" s="1538" t="str">
        <f>IF(M94=D94,F94,D94)</f>
        <v>TYSKLAND</v>
      </c>
      <c r="Z94" s="1392" t="s">
        <v>44</v>
      </c>
      <c r="AD94" s="1391" t="s">
        <v>45</v>
      </c>
      <c r="AZ94" s="1449">
        <v>61</v>
      </c>
      <c r="BA94" s="1456">
        <v>41828.708333333336</v>
      </c>
      <c r="BB94" s="1451" t="str">
        <f>D94</f>
        <v>BRASILIEN</v>
      </c>
      <c r="BC94" s="1475" t="s">
        <v>6</v>
      </c>
      <c r="BD94" s="1451" t="str">
        <f>F94</f>
        <v>TYSKLAND</v>
      </c>
      <c r="BE94" s="1455">
        <f>IF(G94='Resultat &amp; tabell'!$G94,2,0)</f>
        <v>0</v>
      </c>
      <c r="BF94" s="1454" t="s">
        <v>6</v>
      </c>
      <c r="BG94" s="1455">
        <f>IF(I94='Resultat &amp; tabell'!$I94,2,0)</f>
        <v>0</v>
      </c>
      <c r="BH94" s="1455">
        <f>IF(J94='Resultat &amp; tabell'!$J94,1,0)</f>
        <v>0</v>
      </c>
      <c r="BI94" s="1439">
        <f t="shared" ref="BI94:BI95" si="151">SUM(BE94+BG94+BH94)</f>
        <v>0</v>
      </c>
      <c r="BK94" s="1410" t="s">
        <v>104</v>
      </c>
      <c r="BL94" s="1442" t="s">
        <v>103</v>
      </c>
      <c r="BM94" s="1442" t="s">
        <v>105</v>
      </c>
      <c r="BN94" s="1442" t="s">
        <v>106</v>
      </c>
      <c r="BO94" s="1442" t="s">
        <v>89</v>
      </c>
    </row>
    <row r="95" spans="2:67" ht="14.25" customHeight="1" x14ac:dyDescent="0.25">
      <c r="B95" s="1378">
        <v>62</v>
      </c>
      <c r="C95" s="1421">
        <v>41829.708333333336</v>
      </c>
      <c r="D95" s="1417" t="str">
        <f>IF(M89="","Vinnare match 59",M89)</f>
        <v>SPANIEN</v>
      </c>
      <c r="E95" s="1426" t="s">
        <v>6</v>
      </c>
      <c r="F95" s="1419" t="str">
        <f>IF(M90="","Vinnare match 60",M90)</f>
        <v>ARGENTINA</v>
      </c>
      <c r="G95" s="1706">
        <v>2</v>
      </c>
      <c r="H95" s="1432" t="s">
        <v>6</v>
      </c>
      <c r="I95" s="1584">
        <v>1</v>
      </c>
      <c r="J95" s="1584">
        <v>1</v>
      </c>
      <c r="K95" s="1508">
        <f>BI95</f>
        <v>0</v>
      </c>
      <c r="M95" s="1582" t="s">
        <v>267</v>
      </c>
      <c r="O95" s="1542"/>
      <c r="P95" s="1538" t="str">
        <f>IF(M95=D95,F95,D95)</f>
        <v>ARGENTINA</v>
      </c>
      <c r="Q95" s="1498"/>
      <c r="Z95" s="1392" t="s">
        <v>48</v>
      </c>
      <c r="AD95" s="1391" t="s">
        <v>49</v>
      </c>
      <c r="AZ95" s="1449">
        <v>62</v>
      </c>
      <c r="BA95" s="1456">
        <v>41829.708333333336</v>
      </c>
      <c r="BB95" s="1451" t="str">
        <f>D95</f>
        <v>SPANIEN</v>
      </c>
      <c r="BC95" s="1475" t="s">
        <v>6</v>
      </c>
      <c r="BD95" s="1451" t="str">
        <f>F95</f>
        <v>ARGENTINA</v>
      </c>
      <c r="BE95" s="1455">
        <f>IF(G95='Resultat &amp; tabell'!$G95,2,0)</f>
        <v>0</v>
      </c>
      <c r="BF95" s="1454" t="s">
        <v>6</v>
      </c>
      <c r="BG95" s="1455">
        <f>IF(I95='Resultat &amp; tabell'!$I95,2,0)</f>
        <v>0</v>
      </c>
      <c r="BH95" s="1455">
        <f>IF(J95='Resultat &amp; tabell'!$J95,1,0)</f>
        <v>0</v>
      </c>
      <c r="BI95" s="1439">
        <f t="shared" si="151"/>
        <v>0</v>
      </c>
      <c r="BK95" s="1457" t="str">
        <f>D87</f>
        <v>BRASILIEN</v>
      </c>
      <c r="BL95" s="1457" t="str">
        <f>'Resultat &amp; tabell'!D87</f>
        <v>Segrare match 49</v>
      </c>
      <c r="BM95" s="1485" t="e">
        <f>VLOOKUP(BK95,$BL$95:$BL$102,1,FALSE)</f>
        <v>#N/A</v>
      </c>
      <c r="BN95" s="1487" t="e">
        <f t="shared" ref="BN95:BN102" si="152">BM95</f>
        <v>#N/A</v>
      </c>
      <c r="BO95" s="1407">
        <f t="shared" ref="BO95:BO102" si="153">IFERROR(IF(BM95=BN95,4,0),0)</f>
        <v>0</v>
      </c>
    </row>
    <row r="96" spans="2:67" ht="14.25" customHeight="1" x14ac:dyDescent="0.25">
      <c r="B96" s="1394"/>
      <c r="C96" s="1393"/>
      <c r="D96" s="1384"/>
      <c r="K96" s="1521"/>
      <c r="M96" s="1540"/>
      <c r="N96" s="1538"/>
      <c r="O96" s="1542"/>
      <c r="P96" s="1498"/>
      <c r="Q96" s="1498"/>
      <c r="Z96" s="1388"/>
      <c r="AZ96" s="1406"/>
      <c r="BA96" s="1464"/>
      <c r="BB96" s="1407"/>
      <c r="BI96" s="1440"/>
      <c r="BK96" s="1457" t="str">
        <f>D88</f>
        <v>FRANKRIKE</v>
      </c>
      <c r="BL96" s="1457" t="str">
        <f>'Resultat &amp; tabell'!D88</f>
        <v>Segrare match 53</v>
      </c>
      <c r="BM96" s="1485" t="e">
        <f t="shared" ref="BM96:BM102" si="154">VLOOKUP(BK96,$BL$95:$BL$102,1,FALSE)</f>
        <v>#N/A</v>
      </c>
      <c r="BN96" s="1487" t="e">
        <f t="shared" si="152"/>
        <v>#N/A</v>
      </c>
      <c r="BO96" s="1407">
        <f t="shared" si="153"/>
        <v>0</v>
      </c>
    </row>
    <row r="97" spans="2:67" ht="14.25" customHeight="1" x14ac:dyDescent="0.25">
      <c r="B97" s="1381" t="s">
        <v>50</v>
      </c>
      <c r="C97" s="1393"/>
      <c r="D97" s="1384"/>
      <c r="K97" s="1521"/>
      <c r="M97" s="1540"/>
      <c r="N97" s="1538"/>
      <c r="O97" s="1542"/>
      <c r="P97" s="1498"/>
      <c r="Q97" s="1498"/>
      <c r="Z97" s="1388"/>
      <c r="AZ97" s="1443" t="s">
        <v>50</v>
      </c>
      <c r="BA97" s="1464"/>
      <c r="BB97" s="1407"/>
      <c r="BI97" s="1440"/>
      <c r="BK97" s="1457" t="str">
        <f>D89</f>
        <v>SPANIEN</v>
      </c>
      <c r="BL97" s="1457" t="str">
        <f>'Resultat &amp; tabell'!D89</f>
        <v>Segrare match 51</v>
      </c>
      <c r="BM97" s="1485" t="e">
        <f t="shared" si="154"/>
        <v>#N/A</v>
      </c>
      <c r="BN97" s="1487" t="e">
        <f t="shared" si="152"/>
        <v>#N/A</v>
      </c>
      <c r="BO97" s="1407">
        <f t="shared" si="153"/>
        <v>0</v>
      </c>
    </row>
    <row r="98" spans="2:67" ht="14.25" customHeight="1" x14ac:dyDescent="0.25">
      <c r="B98" s="1428" t="s">
        <v>2</v>
      </c>
      <c r="C98" s="1429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430" t="s">
        <v>81</v>
      </c>
      <c r="K98" s="1525" t="s">
        <v>89</v>
      </c>
      <c r="M98" s="1521"/>
      <c r="N98" s="1538"/>
      <c r="O98" s="265" t="s">
        <v>160</v>
      </c>
      <c r="P98" s="266"/>
      <c r="Q98" s="266"/>
      <c r="R98" s="267"/>
      <c r="Z98" s="1400" t="s">
        <v>2</v>
      </c>
      <c r="AA98" s="1400"/>
      <c r="AB98" s="1400"/>
      <c r="AC98" s="1400"/>
      <c r="AD98" s="1400"/>
      <c r="AZ98" s="1471" t="s">
        <v>2</v>
      </c>
      <c r="BA98" s="1469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470" t="s">
        <v>81</v>
      </c>
      <c r="BI98" s="1431" t="s">
        <v>89</v>
      </c>
      <c r="BK98" s="1457" t="str">
        <f>D90</f>
        <v>ARGENTINA</v>
      </c>
      <c r="BL98" s="1457" t="str">
        <f>'Resultat &amp; tabell'!D90</f>
        <v>Segrare match 55</v>
      </c>
      <c r="BM98" s="1485" t="e">
        <f t="shared" si="154"/>
        <v>#N/A</v>
      </c>
      <c r="BN98" s="1487" t="e">
        <f t="shared" si="152"/>
        <v>#N/A</v>
      </c>
      <c r="BO98" s="1407">
        <f t="shared" si="153"/>
        <v>0</v>
      </c>
    </row>
    <row r="99" spans="2:67" ht="14.25" customHeight="1" x14ac:dyDescent="0.25">
      <c r="B99" s="1378">
        <v>63</v>
      </c>
      <c r="C99" s="1421">
        <v>41832</v>
      </c>
      <c r="D99" s="1417" t="str">
        <f>IF(M94="","Förlorare match 61",S94)</f>
        <v>TYSKLAND</v>
      </c>
      <c r="E99" s="1426" t="s">
        <v>6</v>
      </c>
      <c r="F99" s="1419" t="str">
        <f>IF(M95="","Förlorare match 62",P95)</f>
        <v>ARGENTINA</v>
      </c>
      <c r="G99" s="1495">
        <v>1</v>
      </c>
      <c r="H99" s="1432" t="s">
        <v>6</v>
      </c>
      <c r="I99" s="1495">
        <v>0</v>
      </c>
      <c r="J99" s="1495">
        <v>1</v>
      </c>
      <c r="K99" s="1508">
        <f>BI99</f>
        <v>0</v>
      </c>
      <c r="M99" s="1543"/>
      <c r="N99" s="1538"/>
      <c r="O99" s="268">
        <f>BO115</f>
        <v>0</v>
      </c>
      <c r="P99" s="269"/>
      <c r="Q99" s="269"/>
      <c r="R99" s="270"/>
      <c r="Z99" s="1392" t="s">
        <v>51</v>
      </c>
      <c r="AD99" s="1391" t="s">
        <v>52</v>
      </c>
      <c r="AZ99" s="1449">
        <v>63</v>
      </c>
      <c r="BA99" s="1456">
        <v>41832</v>
      </c>
      <c r="BB99" s="1451" t="str">
        <f>D99</f>
        <v>TYSKLAND</v>
      </c>
      <c r="BC99" s="1475" t="s">
        <v>6</v>
      </c>
      <c r="BD99" s="1451" t="str">
        <f>F99</f>
        <v>ARGENTINA</v>
      </c>
      <c r="BE99" s="1455">
        <f>IF(G99='Resultat &amp; tabell'!$G99,2,0)</f>
        <v>0</v>
      </c>
      <c r="BF99" s="1454" t="s">
        <v>6</v>
      </c>
      <c r="BG99" s="1455">
        <f>IF(I99='Resultat &amp; tabell'!$I99,2,0)</f>
        <v>0</v>
      </c>
      <c r="BH99" s="1455">
        <f>IF(J99='Resultat &amp; tabell'!$J99,1,0)</f>
        <v>0</v>
      </c>
      <c r="BI99" s="1439">
        <f>SUM(BE99+BG99+BH99)</f>
        <v>0</v>
      </c>
      <c r="BK99" s="1457" t="str">
        <f>F87</f>
        <v>ENGLAND</v>
      </c>
      <c r="BL99" s="1457" t="str">
        <f>'Resultat &amp; tabell'!F87</f>
        <v>Segrare match 50</v>
      </c>
      <c r="BM99" s="1485" t="e">
        <f t="shared" si="154"/>
        <v>#N/A</v>
      </c>
      <c r="BN99" s="1487" t="e">
        <f t="shared" si="152"/>
        <v>#N/A</v>
      </c>
      <c r="BO99" s="1407">
        <f t="shared" si="153"/>
        <v>0</v>
      </c>
    </row>
    <row r="100" spans="2:67" ht="14.25" customHeight="1" x14ac:dyDescent="0.25">
      <c r="B100" s="1394"/>
      <c r="C100" s="1393"/>
      <c r="D100" s="1384"/>
      <c r="K100" s="1521"/>
      <c r="M100" s="1544"/>
      <c r="N100" s="1538"/>
      <c r="O100" s="1545"/>
      <c r="P100" s="1498"/>
      <c r="Q100" s="1498"/>
      <c r="Z100" s="1388"/>
      <c r="AZ100" s="1406"/>
      <c r="BA100" s="1464"/>
      <c r="BB100" s="1407"/>
      <c r="BI100" s="1440"/>
      <c r="BK100" s="1457" t="str">
        <f>F88</f>
        <v>TYSKLAND</v>
      </c>
      <c r="BL100" s="1457" t="str">
        <f>'Resultat &amp; tabell'!F88</f>
        <v>Segrare match 54</v>
      </c>
      <c r="BM100" s="1485" t="e">
        <f t="shared" si="154"/>
        <v>#N/A</v>
      </c>
      <c r="BN100" s="1487" t="e">
        <f t="shared" si="152"/>
        <v>#N/A</v>
      </c>
      <c r="BO100" s="1407">
        <f t="shared" si="153"/>
        <v>0</v>
      </c>
    </row>
    <row r="101" spans="2:67" ht="14.25" customHeight="1" x14ac:dyDescent="0.25">
      <c r="B101" s="1381" t="s">
        <v>54</v>
      </c>
      <c r="C101" s="1396"/>
      <c r="D101" s="1398"/>
      <c r="E101" s="1382"/>
      <c r="F101" s="1381"/>
      <c r="G101" s="1382"/>
      <c r="H101" s="1382"/>
      <c r="I101" s="1382"/>
      <c r="J101" s="1382"/>
      <c r="K101" s="1521"/>
      <c r="M101" s="1544"/>
      <c r="N101" s="1538"/>
      <c r="O101" s="1542"/>
      <c r="P101" s="1498"/>
      <c r="Q101" s="1498"/>
      <c r="Z101" s="1400"/>
      <c r="AA101" s="1386"/>
      <c r="AB101" s="1386"/>
      <c r="AC101" s="1386"/>
      <c r="AD101" s="1385"/>
      <c r="AZ101" s="1443" t="s">
        <v>54</v>
      </c>
      <c r="BA101" s="1466"/>
      <c r="BB101" s="1408"/>
      <c r="BC101" s="1444"/>
      <c r="BD101" s="1443"/>
      <c r="BE101" s="1444"/>
      <c r="BF101" s="1444"/>
      <c r="BG101" s="1444"/>
      <c r="BH101" s="1444"/>
      <c r="BI101" s="1440"/>
      <c r="BK101" s="1457" t="str">
        <f>F89</f>
        <v>URUGUAY</v>
      </c>
      <c r="BL101" s="1457" t="str">
        <f>'Resultat &amp; tabell'!F89</f>
        <v>Segrare match 52</v>
      </c>
      <c r="BM101" s="1485" t="e">
        <f t="shared" si="154"/>
        <v>#N/A</v>
      </c>
      <c r="BN101" s="1487" t="e">
        <f t="shared" si="152"/>
        <v>#N/A</v>
      </c>
      <c r="BO101" s="1407">
        <f t="shared" si="153"/>
        <v>0</v>
      </c>
    </row>
    <row r="102" spans="2:67" ht="14.25" customHeight="1" x14ac:dyDescent="0.25">
      <c r="B102" s="1428" t="s">
        <v>2</v>
      </c>
      <c r="C102" s="1429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430" t="s">
        <v>81</v>
      </c>
      <c r="K102" s="1525" t="s">
        <v>89</v>
      </c>
      <c r="M102" s="1521"/>
      <c r="N102" s="1538"/>
      <c r="O102" s="265" t="s">
        <v>161</v>
      </c>
      <c r="P102" s="266"/>
      <c r="Q102" s="266"/>
      <c r="R102" s="267"/>
      <c r="Z102" s="1400" t="s">
        <v>2</v>
      </c>
      <c r="AA102" s="1400"/>
      <c r="AB102" s="1400"/>
      <c r="AC102" s="1400"/>
      <c r="AD102" s="1400"/>
      <c r="AZ102" s="1471" t="s">
        <v>2</v>
      </c>
      <c r="BA102" s="1469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470" t="s">
        <v>81</v>
      </c>
      <c r="BI102" s="1431" t="s">
        <v>89</v>
      </c>
      <c r="BK102" s="1457" t="str">
        <f>F90</f>
        <v>PORTUGAL</v>
      </c>
      <c r="BL102" s="1457" t="str">
        <f>'Resultat &amp; tabell'!F90</f>
        <v>Segrare match 56</v>
      </c>
      <c r="BM102" s="1485" t="e">
        <f t="shared" si="154"/>
        <v>#N/A</v>
      </c>
      <c r="BN102" s="1487" t="e">
        <f t="shared" si="152"/>
        <v>#N/A</v>
      </c>
      <c r="BO102" s="1407">
        <f t="shared" si="153"/>
        <v>0</v>
      </c>
    </row>
    <row r="103" spans="2:67" ht="14.25" customHeight="1" x14ac:dyDescent="0.25">
      <c r="B103" s="1427">
        <v>64</v>
      </c>
      <c r="C103" s="1433">
        <v>41833.666666666664</v>
      </c>
      <c r="D103" s="1417" t="str">
        <f>IF(M94="","Vinnare match 61",M94)</f>
        <v>BRASILIEN</v>
      </c>
      <c r="E103" s="1426" t="s">
        <v>6</v>
      </c>
      <c r="F103" s="1419" t="str">
        <f>IF(M95="","Vinnare match 62",M95)</f>
        <v>SPANIEN</v>
      </c>
      <c r="G103" s="1494">
        <v>2</v>
      </c>
      <c r="H103" s="1432" t="s">
        <v>6</v>
      </c>
      <c r="I103" s="1496">
        <v>3</v>
      </c>
      <c r="J103" s="1495">
        <v>2</v>
      </c>
      <c r="K103" s="1508">
        <f>BI103</f>
        <v>0</v>
      </c>
      <c r="M103" s="1543"/>
      <c r="N103" s="1538"/>
      <c r="O103" s="268">
        <f>BO120</f>
        <v>0</v>
      </c>
      <c r="P103" s="269"/>
      <c r="Q103" s="269"/>
      <c r="R103" s="270"/>
      <c r="Z103" s="1392" t="s">
        <v>57</v>
      </c>
      <c r="AD103" s="1391" t="s">
        <v>58</v>
      </c>
      <c r="AZ103" s="1481">
        <v>64</v>
      </c>
      <c r="BA103" s="1482">
        <v>41833.666666666664</v>
      </c>
      <c r="BB103" s="1451" t="str">
        <f>D103</f>
        <v>BRASILIEN</v>
      </c>
      <c r="BC103" s="1475" t="s">
        <v>6</v>
      </c>
      <c r="BD103" s="1451" t="str">
        <f>F103</f>
        <v>SPANIEN</v>
      </c>
      <c r="BE103" s="1455">
        <f>IF(G103='Resultat &amp; tabell'!$G103,2,0)</f>
        <v>0</v>
      </c>
      <c r="BF103" s="1454" t="s">
        <v>6</v>
      </c>
      <c r="BG103" s="1455">
        <f>IF(I103='Resultat &amp; tabell'!$I103,2,0)</f>
        <v>0</v>
      </c>
      <c r="BH103" s="1455">
        <f>IF(J103='Resultat &amp; tabell'!$J103,1,0)</f>
        <v>0</v>
      </c>
      <c r="BI103" s="1439">
        <f>SUM(BE103+BG103+BH103)</f>
        <v>0</v>
      </c>
      <c r="BK103" s="1457"/>
      <c r="BM103" s="1486"/>
      <c r="BN103" s="1375" t="s">
        <v>107</v>
      </c>
      <c r="BO103" s="1408">
        <f>SUM(BO95:BO102)</f>
        <v>0</v>
      </c>
    </row>
    <row r="104" spans="2:67" ht="14.25" customHeight="1" x14ac:dyDescent="0.25">
      <c r="BK104" s="1488" t="s">
        <v>41</v>
      </c>
      <c r="BL104" s="1489"/>
      <c r="BM104" s="1490"/>
      <c r="BN104" s="1491"/>
      <c r="BO104" s="1491"/>
    </row>
    <row r="105" spans="2:67" ht="14.25" customHeight="1" x14ac:dyDescent="0.25">
      <c r="BK105" s="1410" t="s">
        <v>104</v>
      </c>
      <c r="BL105" s="1442" t="s">
        <v>103</v>
      </c>
      <c r="BM105" s="1442" t="s">
        <v>105</v>
      </c>
      <c r="BN105" s="1442" t="s">
        <v>106</v>
      </c>
      <c r="BO105" s="1442" t="s">
        <v>89</v>
      </c>
    </row>
    <row r="106" spans="2:67" ht="14.25" customHeight="1" x14ac:dyDescent="0.25">
      <c r="BK106" s="1458" t="str">
        <f>D94</f>
        <v>BRASILIEN</v>
      </c>
      <c r="BL106" s="1457" t="str">
        <f>'Resultat &amp; tabell'!D94</f>
        <v>Segrare match 57</v>
      </c>
      <c r="BM106" s="1485" t="e">
        <f>VLOOKUP(BK106,$BL$106:$BL$109,1,FALSE)</f>
        <v>#N/A</v>
      </c>
      <c r="BN106" s="1487" t="e">
        <f t="shared" ref="BN106:BN109" si="155">BM106</f>
        <v>#N/A</v>
      </c>
      <c r="BO106" s="1407">
        <f>IFERROR(IF(BM106=BN106,6,0),0)</f>
        <v>0</v>
      </c>
    </row>
    <row r="107" spans="2:67" ht="14.25" customHeight="1" x14ac:dyDescent="0.25">
      <c r="BK107" s="1458" t="str">
        <f>D95</f>
        <v>SPANIEN</v>
      </c>
      <c r="BL107" s="1457" t="str">
        <f>'Resultat &amp; tabell'!D95</f>
        <v>Segrare match 59</v>
      </c>
      <c r="BM107" s="1485" t="e">
        <f t="shared" ref="BM107:BM109" si="156">VLOOKUP(BK107,$BL$106:$BL$109,1,FALSE)</f>
        <v>#N/A</v>
      </c>
      <c r="BN107" s="1487" t="e">
        <f t="shared" si="155"/>
        <v>#N/A</v>
      </c>
      <c r="BO107" s="1407">
        <f>IFERROR(IF(BM107=BN107,6,0),0)</f>
        <v>0</v>
      </c>
    </row>
    <row r="108" spans="2:67" ht="14.25" customHeight="1" x14ac:dyDescent="0.25">
      <c r="BK108" s="1458" t="str">
        <f>F94</f>
        <v>TYSKLAND</v>
      </c>
      <c r="BL108" s="1457" t="str">
        <f>'Resultat &amp; tabell'!F94</f>
        <v>Segrare match 58</v>
      </c>
      <c r="BM108" s="1485" t="e">
        <f t="shared" si="156"/>
        <v>#N/A</v>
      </c>
      <c r="BN108" s="1487" t="e">
        <f t="shared" si="155"/>
        <v>#N/A</v>
      </c>
      <c r="BO108" s="1407">
        <f>IFERROR(IF(BM108=BN108,6,0),0)</f>
        <v>0</v>
      </c>
    </row>
    <row r="109" spans="2:67" ht="14.25" customHeight="1" x14ac:dyDescent="0.25">
      <c r="BK109" s="1458" t="str">
        <f>F95</f>
        <v>ARGENTINA</v>
      </c>
      <c r="BL109" s="1457" t="str">
        <f>'Resultat &amp; tabell'!F95</f>
        <v>Segrare match 60</v>
      </c>
      <c r="BM109" s="1485" t="e">
        <f t="shared" si="156"/>
        <v>#N/A</v>
      </c>
      <c r="BN109" s="1487" t="e">
        <f t="shared" si="155"/>
        <v>#N/A</v>
      </c>
      <c r="BO109" s="1407">
        <f>IFERROR(IF(BM109=BN109,6,0),0)</f>
        <v>0</v>
      </c>
    </row>
    <row r="110" spans="2:67" ht="14.25" customHeight="1" x14ac:dyDescent="0.25">
      <c r="BN110" s="1375" t="s">
        <v>107</v>
      </c>
      <c r="BO110" s="1408">
        <f>SUM(BO106:BO109)</f>
        <v>0</v>
      </c>
    </row>
    <row r="111" spans="2:67" ht="14.25" customHeight="1" x14ac:dyDescent="0.25">
      <c r="BK111" s="1488" t="s">
        <v>50</v>
      </c>
      <c r="BL111" s="1489"/>
      <c r="BM111" s="1490"/>
      <c r="BN111" s="1491"/>
      <c r="BO111" s="1491"/>
    </row>
    <row r="112" spans="2:67" ht="14.25" customHeight="1" x14ac:dyDescent="0.25">
      <c r="BK112" s="1410" t="s">
        <v>104</v>
      </c>
      <c r="BL112" s="1442" t="s">
        <v>103</v>
      </c>
      <c r="BM112" s="1442" t="s">
        <v>105</v>
      </c>
      <c r="BN112" s="1442" t="s">
        <v>106</v>
      </c>
      <c r="BO112" s="1442" t="s">
        <v>89</v>
      </c>
    </row>
    <row r="113" spans="63:67" ht="14.25" customHeight="1" x14ac:dyDescent="0.25">
      <c r="BK113" s="1458" t="str">
        <f>D99</f>
        <v>TYSKLAND</v>
      </c>
      <c r="BL113" s="1457" t="str">
        <f>'Resultat &amp; tabell'!D99</f>
        <v xml:space="preserve"> Förlorare match 61</v>
      </c>
      <c r="BM113" s="1485" t="e">
        <f>VLOOKUP(BK113,$BL$113:$BL$114,1,FALSE)</f>
        <v>#N/A</v>
      </c>
      <c r="BN113" s="1487" t="e">
        <f t="shared" ref="BN113:BN114" si="157">BM113</f>
        <v>#N/A</v>
      </c>
      <c r="BO113" s="1407">
        <f>IFERROR(IF(BM113=BN113,8,0),0)</f>
        <v>0</v>
      </c>
    </row>
    <row r="114" spans="63:67" ht="14.25" customHeight="1" x14ac:dyDescent="0.25">
      <c r="BK114" s="1458" t="str">
        <f>F99</f>
        <v>ARGENTINA</v>
      </c>
      <c r="BL114" s="1457" t="str">
        <f>'Resultat &amp; tabell'!F99</f>
        <v xml:space="preserve"> Förlorare match 62</v>
      </c>
      <c r="BM114" s="1485" t="e">
        <f>VLOOKUP(BK114,$BL$113:$BL$114,1,FALSE)</f>
        <v>#N/A</v>
      </c>
      <c r="BN114" s="1487" t="e">
        <f t="shared" si="157"/>
        <v>#N/A</v>
      </c>
      <c r="BO114" s="1407">
        <f>IFERROR(IF(BM114=BN114,8,0),0)</f>
        <v>0</v>
      </c>
    </row>
    <row r="115" spans="63:67" ht="14.25" customHeight="1" x14ac:dyDescent="0.25">
      <c r="BN115" s="1375" t="s">
        <v>107</v>
      </c>
      <c r="BO115" s="1408">
        <f>SUM(BO113:BO114)</f>
        <v>0</v>
      </c>
    </row>
    <row r="116" spans="63:67" ht="14.25" customHeight="1" x14ac:dyDescent="0.25">
      <c r="BK116" s="1488" t="s">
        <v>54</v>
      </c>
      <c r="BL116" s="1489"/>
      <c r="BM116" s="1490"/>
      <c r="BN116" s="1491"/>
      <c r="BO116" s="1491"/>
    </row>
    <row r="117" spans="63:67" ht="14.25" customHeight="1" x14ac:dyDescent="0.25">
      <c r="BK117" s="1410" t="s">
        <v>104</v>
      </c>
      <c r="BL117" s="1442" t="s">
        <v>103</v>
      </c>
      <c r="BM117" s="1442" t="s">
        <v>105</v>
      </c>
      <c r="BN117" s="1442" t="s">
        <v>106</v>
      </c>
      <c r="BO117" s="1442" t="s">
        <v>89</v>
      </c>
    </row>
    <row r="118" spans="63:67" ht="14.25" customHeight="1" x14ac:dyDescent="0.25">
      <c r="BK118" s="1458" t="str">
        <f>D103</f>
        <v>BRASILIEN</v>
      </c>
      <c r="BL118" s="1457" t="str">
        <f>'Resultat &amp; tabell'!D103</f>
        <v>Segrare match 61</v>
      </c>
      <c r="BM118" s="1485" t="e">
        <f>VLOOKUP(BK118,$BL$118:$BL$119,1,FALSE)</f>
        <v>#N/A</v>
      </c>
      <c r="BN118" s="1487" t="e">
        <f t="shared" ref="BN118:BN119" si="158">BM118</f>
        <v>#N/A</v>
      </c>
      <c r="BO118" s="1407">
        <f>IFERROR(IF(BM118=BN118,8,0),0)</f>
        <v>0</v>
      </c>
    </row>
    <row r="119" spans="63:67" ht="14.25" customHeight="1" x14ac:dyDescent="0.25">
      <c r="BK119" s="1458" t="str">
        <f>F103</f>
        <v>SPANIEN</v>
      </c>
      <c r="BL119" s="1457" t="str">
        <f>'Resultat &amp; tabell'!F103</f>
        <v>Segrare match 62</v>
      </c>
      <c r="BM119" s="1485" t="e">
        <f>VLOOKUP(BK119,$BL$118:$BL$119,1,FALSE)</f>
        <v>#N/A</v>
      </c>
      <c r="BN119" s="1487" t="e">
        <f t="shared" si="158"/>
        <v>#N/A</v>
      </c>
      <c r="BO119" s="1407">
        <f>IFERROR(IF(BM119=BN119,8,0),0)</f>
        <v>0</v>
      </c>
    </row>
    <row r="120" spans="63:67" ht="14.25" customHeight="1" x14ac:dyDescent="0.25">
      <c r="BN120" s="1375" t="s">
        <v>107</v>
      </c>
      <c r="BO120" s="1408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72" customWidth="1"/>
    <col min="2" max="2" width="5.85546875" style="1164" customWidth="1"/>
    <col min="3" max="3" width="6.28515625" style="1182" bestFit="1" customWidth="1"/>
    <col min="4" max="4" width="17.7109375" style="1182" customWidth="1"/>
    <col min="5" max="5" width="1.5703125" style="1183" bestFit="1" customWidth="1"/>
    <col min="6" max="6" width="17.7109375" style="1182" customWidth="1"/>
    <col min="7" max="7" width="4.85546875" style="1183" customWidth="1"/>
    <col min="8" max="8" width="1.5703125" style="1183" bestFit="1" customWidth="1"/>
    <col min="9" max="9" width="4.85546875" style="1183" customWidth="1"/>
    <col min="10" max="10" width="6.42578125" style="1183" bestFit="1" customWidth="1"/>
    <col min="11" max="11" width="6.42578125" style="1284" customWidth="1"/>
    <col min="12" max="12" width="5.85546875" style="1285" customWidth="1"/>
    <col min="13" max="13" width="20.5703125" style="1288" bestFit="1" customWidth="1"/>
    <col min="14" max="14" width="5.7109375" style="1322" customWidth="1"/>
    <col min="15" max="15" width="6.7109375" style="1323" bestFit="1" customWidth="1"/>
    <col min="16" max="17" width="5.7109375" style="1288" customWidth="1"/>
    <col min="18" max="18" width="5.85546875" style="1288" customWidth="1"/>
    <col min="19" max="19" width="15" style="1307" bestFit="1" customWidth="1"/>
    <col min="20" max="21" width="6.7109375" style="1183" customWidth="1"/>
    <col min="22" max="22" width="19.42578125" style="1183" customWidth="1"/>
    <col min="23" max="23" width="13.42578125" style="1192" customWidth="1"/>
    <col min="24" max="24" width="6.42578125" style="1172" customWidth="1"/>
    <col min="25" max="25" width="5.7109375" style="1172" customWidth="1"/>
    <col min="26" max="26" width="16.28515625" style="1179" hidden="1" customWidth="1"/>
    <col min="27" max="27" width="7.140625" style="1180" hidden="1" customWidth="1"/>
    <col min="28" max="29" width="5.7109375" style="1180" hidden="1" customWidth="1"/>
    <col min="30" max="30" width="16.28515625" style="1179" hidden="1" customWidth="1"/>
    <col min="31" max="31" width="7.140625" style="1175" hidden="1" customWidth="1"/>
    <col min="32" max="32" width="5.42578125" style="1176" hidden="1" customWidth="1"/>
    <col min="33" max="33" width="4.7109375" style="1176" hidden="1" customWidth="1"/>
    <col min="34" max="38" width="9.140625" style="1175" hidden="1" customWidth="1"/>
    <col min="39" max="39" width="9.85546875" style="1175" hidden="1" customWidth="1"/>
    <col min="40" max="40" width="13.85546875" style="1175" hidden="1" customWidth="1"/>
    <col min="41" max="41" width="5.7109375" style="1175" hidden="1" customWidth="1"/>
    <col min="42" max="42" width="3.85546875" style="1175" hidden="1" customWidth="1"/>
    <col min="43" max="43" width="3.28515625" style="1175" hidden="1" customWidth="1"/>
    <col min="44" max="44" width="3.7109375" style="1175" hidden="1" customWidth="1"/>
    <col min="45" max="45" width="9.140625" style="1175" hidden="1" customWidth="1"/>
    <col min="46" max="46" width="4.85546875" style="1175" hidden="1" customWidth="1"/>
    <col min="47" max="47" width="13.85546875" style="1175" hidden="1" customWidth="1"/>
    <col min="48" max="48" width="5.7109375" style="1175" hidden="1" customWidth="1"/>
    <col min="49" max="51" width="4.7109375" style="1175" hidden="1" customWidth="1"/>
    <col min="52" max="52" width="5.85546875" style="1245" hidden="1" customWidth="1"/>
    <col min="53" max="53" width="6.28515625" style="1194" hidden="1" customWidth="1"/>
    <col min="54" max="54" width="16.28515625" style="1194" hidden="1" customWidth="1"/>
    <col min="55" max="55" width="1.5703125" style="1253" hidden="1" customWidth="1"/>
    <col min="56" max="56" width="16.28515625" style="1194" hidden="1" customWidth="1"/>
    <col min="57" max="57" width="4.85546875" style="1253" hidden="1" customWidth="1"/>
    <col min="58" max="58" width="1.5703125" style="1253" hidden="1" customWidth="1"/>
    <col min="59" max="59" width="4.85546875" style="1253" hidden="1" customWidth="1"/>
    <col min="60" max="60" width="6.42578125" style="1253" hidden="1" customWidth="1"/>
    <col min="61" max="61" width="6.42578125" style="1199" hidden="1" customWidth="1"/>
    <col min="62" max="62" width="5.85546875" style="1195" hidden="1" customWidth="1"/>
    <col min="63" max="63" width="28.85546875" style="1246" hidden="1" customWidth="1"/>
    <col min="64" max="64" width="34" style="1245" hidden="1" customWidth="1"/>
    <col min="65" max="65" width="18.7109375" style="1273" hidden="1" customWidth="1"/>
    <col min="66" max="66" width="16.28515625" style="1195" hidden="1" customWidth="1"/>
    <col min="67" max="67" width="5.7109375" style="1195" hidden="1" customWidth="1"/>
    <col min="68" max="68" width="13.85546875" style="1172" customWidth="1"/>
    <col min="69" max="70" width="5.7109375" style="1172" bestFit="1" customWidth="1"/>
    <col min="71" max="16384" width="9.140625" style="1172"/>
  </cols>
  <sheetData>
    <row r="2" spans="2:67" ht="14.25" customHeight="1" x14ac:dyDescent="0.25">
      <c r="B2" s="1168" t="s">
        <v>0</v>
      </c>
      <c r="C2" s="1169"/>
      <c r="D2" s="1169"/>
      <c r="E2" s="1170"/>
      <c r="F2" s="1169"/>
      <c r="G2" s="1170"/>
      <c r="H2" s="1170"/>
      <c r="I2" s="1170"/>
      <c r="J2" s="1170"/>
      <c r="M2" s="1286"/>
      <c r="N2" s="1287"/>
      <c r="O2" s="1287"/>
      <c r="P2" s="1287"/>
      <c r="Q2" s="1287"/>
      <c r="S2" s="1289" t="s">
        <v>82</v>
      </c>
      <c r="T2" s="1163"/>
      <c r="U2" s="1163"/>
      <c r="V2" s="1163"/>
      <c r="W2" s="1164"/>
      <c r="X2" s="1164"/>
      <c r="Z2" s="1173"/>
      <c r="AA2" s="1174"/>
      <c r="AB2" s="1174"/>
      <c r="AC2" s="1174"/>
      <c r="AD2" s="1173"/>
      <c r="AZ2" s="1230" t="s">
        <v>0</v>
      </c>
      <c r="BA2" s="1231"/>
      <c r="BB2" s="1231"/>
      <c r="BC2" s="1232"/>
      <c r="BD2" s="1231"/>
      <c r="BE2" s="1232"/>
      <c r="BF2" s="1232"/>
      <c r="BG2" s="1232"/>
      <c r="BH2" s="1232"/>
      <c r="BK2" s="1163" t="s">
        <v>82</v>
      </c>
      <c r="BL2" s="1164"/>
      <c r="BM2" s="1164"/>
      <c r="BN2" s="1246"/>
      <c r="BO2" s="1246"/>
    </row>
    <row r="3" spans="2:67" ht="14.25" customHeight="1" x14ac:dyDescent="0.25">
      <c r="B3" s="1201" t="s">
        <v>2</v>
      </c>
      <c r="C3" s="1202" t="s">
        <v>3</v>
      </c>
      <c r="D3" s="246" t="s">
        <v>2</v>
      </c>
      <c r="E3" s="247"/>
      <c r="F3" s="248"/>
      <c r="G3" s="263" t="s">
        <v>4</v>
      </c>
      <c r="H3" s="263"/>
      <c r="I3" s="263"/>
      <c r="J3" s="1200" t="s">
        <v>81</v>
      </c>
      <c r="K3" s="1290" t="s">
        <v>89</v>
      </c>
      <c r="M3" s="1291" t="s">
        <v>0</v>
      </c>
      <c r="N3" s="1292" t="s">
        <v>89</v>
      </c>
      <c r="O3" s="1292" t="s">
        <v>90</v>
      </c>
      <c r="P3" s="1292" t="s">
        <v>91</v>
      </c>
      <c r="Q3" s="1293" t="s">
        <v>101</v>
      </c>
      <c r="S3" s="1294" t="s">
        <v>83</v>
      </c>
      <c r="T3" s="247" t="s">
        <v>129</v>
      </c>
      <c r="U3" s="247"/>
      <c r="V3" s="247"/>
      <c r="W3" s="247"/>
      <c r="X3" s="1226" t="s">
        <v>89</v>
      </c>
      <c r="Z3" s="1177" t="s">
        <v>87</v>
      </c>
      <c r="AA3" s="1177" t="s">
        <v>89</v>
      </c>
      <c r="AB3" s="1177" t="s">
        <v>90</v>
      </c>
      <c r="AC3" s="1177" t="s">
        <v>91</v>
      </c>
      <c r="AD3" s="1177" t="s">
        <v>88</v>
      </c>
      <c r="AE3" s="1177" t="s">
        <v>89</v>
      </c>
      <c r="AF3" s="1177" t="s">
        <v>90</v>
      </c>
      <c r="AG3" s="1177" t="s">
        <v>91</v>
      </c>
      <c r="AI3" s="1178" t="s">
        <v>99</v>
      </c>
      <c r="AJ3" s="1178" t="s">
        <v>98</v>
      </c>
      <c r="AK3" s="1178" t="s">
        <v>97</v>
      </c>
      <c r="AL3" s="1177" t="s">
        <v>96</v>
      </c>
      <c r="AM3" s="1177" t="s">
        <v>95</v>
      </c>
      <c r="AN3" s="1177" t="s">
        <v>92</v>
      </c>
      <c r="AO3" s="1177" t="s">
        <v>89</v>
      </c>
      <c r="AP3" s="1177" t="s">
        <v>90</v>
      </c>
      <c r="AQ3" s="1177" t="s">
        <v>91</v>
      </c>
      <c r="AR3" s="1178" t="s">
        <v>93</v>
      </c>
      <c r="AT3" s="1177" t="s">
        <v>94</v>
      </c>
      <c r="AU3" s="1177" t="s">
        <v>92</v>
      </c>
      <c r="AV3" s="1177" t="s">
        <v>89</v>
      </c>
      <c r="AW3" s="1177" t="s">
        <v>90</v>
      </c>
      <c r="AX3" s="1177" t="s">
        <v>91</v>
      </c>
      <c r="AY3" s="1178" t="s">
        <v>93</v>
      </c>
      <c r="AZ3" s="1234" t="s">
        <v>2</v>
      </c>
      <c r="BA3" s="123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236" t="s">
        <v>81</v>
      </c>
      <c r="BI3" s="1203" t="s">
        <v>89</v>
      </c>
      <c r="BK3" s="1201" t="s">
        <v>83</v>
      </c>
      <c r="BL3" s="1200" t="s">
        <v>86</v>
      </c>
      <c r="BM3" s="1226" t="s">
        <v>89</v>
      </c>
      <c r="BN3" s="1229"/>
      <c r="BO3" s="1229"/>
    </row>
    <row r="4" spans="2:67" ht="14.25" customHeight="1" x14ac:dyDescent="0.25">
      <c r="B4" s="1166">
        <v>1</v>
      </c>
      <c r="C4" s="1204">
        <v>41802</v>
      </c>
      <c r="D4" s="1205" t="s">
        <v>166</v>
      </c>
      <c r="E4" s="1206" t="s">
        <v>6</v>
      </c>
      <c r="F4" s="1207" t="s">
        <v>170</v>
      </c>
      <c r="G4" s="1347">
        <v>1</v>
      </c>
      <c r="H4" s="1220" t="s">
        <v>6</v>
      </c>
      <c r="I4" s="1345">
        <v>1</v>
      </c>
      <c r="J4" s="1345" t="s">
        <v>214</v>
      </c>
      <c r="K4" s="1295">
        <f>IF('Resultat &amp; tabell'!J4="",0,BI4)</f>
        <v>2</v>
      </c>
      <c r="L4" s="1296">
        <v>1</v>
      </c>
      <c r="M4" s="1297" t="str">
        <f>VLOOKUP(L4,$AT$4:$AY$7,2,FALSE)</f>
        <v>Brasilien</v>
      </c>
      <c r="N4" s="1344">
        <f>VLOOKUP(M4,$AU$4:$AY$7,2,FALSE)</f>
        <v>7</v>
      </c>
      <c r="O4" s="1298">
        <f>VLOOKUP(M4,$AU$4:$AY$7,3,FALSE)</f>
        <v>6</v>
      </c>
      <c r="P4" s="1298">
        <f>VLOOKUP(M4,$AU$4:$AY$7,4,FALSE)</f>
        <v>2</v>
      </c>
      <c r="Q4" s="1299">
        <f>VLOOKUP(M4,$AU$4:$AY$7,5,FALSE)</f>
        <v>4</v>
      </c>
      <c r="S4" s="1300" t="s">
        <v>84</v>
      </c>
      <c r="T4" s="252" t="s">
        <v>257</v>
      </c>
      <c r="U4" s="253"/>
      <c r="V4" s="253"/>
      <c r="W4" s="254"/>
      <c r="X4" s="1337">
        <f>IF(T4='Resultat &amp; tabell'!S4,20,0)</f>
        <v>0</v>
      </c>
      <c r="Z4" s="1179" t="s">
        <v>5</v>
      </c>
      <c r="AA4" s="1180">
        <f>IF(G4="",0,IF($G4&lt;$I4,0,IF($G4=$I4,1,3)))</f>
        <v>1</v>
      </c>
      <c r="AB4" s="1180">
        <f t="shared" ref="AB4:AB9" si="0">G4</f>
        <v>1</v>
      </c>
      <c r="AC4" s="1180">
        <f t="shared" ref="AC4:AC9" si="1">I4</f>
        <v>1</v>
      </c>
      <c r="AD4" s="1179" t="s">
        <v>7</v>
      </c>
      <c r="AE4" s="1180">
        <f>IF(I4="",0,IF(I4&lt;G4,0,IF(G4=I4,1,3)))</f>
        <v>1</v>
      </c>
      <c r="AF4" s="1176">
        <f t="shared" ref="AF4:AF9" si="2">I4</f>
        <v>1</v>
      </c>
      <c r="AG4" s="1176">
        <f t="shared" ref="AG4:AG9" si="3">G4</f>
        <v>1</v>
      </c>
      <c r="AI4" s="1175">
        <f>RANK($AJ4,$AJ$4:$AJ$7,1)+COUNTIF($AJ$4:$AJ4,$AJ4)-1</f>
        <v>1</v>
      </c>
      <c r="AJ4" s="1175">
        <f>AK4+AL4+AM4</f>
        <v>1</v>
      </c>
      <c r="AK4" s="1175">
        <f>SUMPRODUCT(($AO$4:$AO$7=AO4)*($AR$4:$AR$7=AR4)*($AP$4:$AP$7&gt;AP4))</f>
        <v>0</v>
      </c>
      <c r="AL4" s="1175">
        <f>SUMPRODUCT(($AO$4:$AO$7=AO4)*($AR$4:$AR$7&gt;AR4))</f>
        <v>0</v>
      </c>
      <c r="AM4" s="1175">
        <f>RANK(AO4,$AO$4:$AO$7)</f>
        <v>1</v>
      </c>
      <c r="AN4" s="1179" t="s">
        <v>5</v>
      </c>
      <c r="AO4" s="1175">
        <f>SUMIF($Z$4:$Z$9,$AN4,$AA$4:$AA$9)+SUMIF($AD$4:$AD$9,$AN4,$AE$4:$AE$9)</f>
        <v>7</v>
      </c>
      <c r="AP4" s="1175">
        <f>SUMIF($Z$4:$Z$9,AN4,$AB$4:$AB$9)+SUMIF($AD$4:$AD$9,AN4,$AF$4:$AF$9)</f>
        <v>6</v>
      </c>
      <c r="AQ4" s="1175">
        <f>SUMIF($AD$4:$AD$9,AN4,$AG$4:$AG$9)+SUMIF($Z$4:$Z$9,AN4,$AC$4:$AC$9)</f>
        <v>2</v>
      </c>
      <c r="AR4" s="1175">
        <f>AP4-AQ4</f>
        <v>4</v>
      </c>
      <c r="AT4" s="1175">
        <v>1</v>
      </c>
      <c r="AU4" s="1175" t="str">
        <f>VLOOKUP($AT4,$AI$4:$AR$7,6,FALSE)</f>
        <v>Brasilien</v>
      </c>
      <c r="AV4" s="1175">
        <f>VLOOKUP($AU4,$AN$4:$AR$7,2,FALSE)</f>
        <v>7</v>
      </c>
      <c r="AW4" s="1175">
        <f t="shared" ref="AW4:AW7" si="4">VLOOKUP($AU4,$AN$4:$AR$7,3,FALSE)</f>
        <v>6</v>
      </c>
      <c r="AX4" s="1175">
        <f>VLOOKUP($AU4,$AN$4:$AR$7,4,FALSE)</f>
        <v>2</v>
      </c>
      <c r="AY4" s="1175">
        <f>VLOOKUP($AU4,$AN$4:$AR$7,5,FALSE)</f>
        <v>4</v>
      </c>
      <c r="AZ4" s="1237">
        <v>1</v>
      </c>
      <c r="BA4" s="1238">
        <v>41803</v>
      </c>
      <c r="BB4" s="1239" t="s">
        <v>5</v>
      </c>
      <c r="BC4" s="1240" t="s">
        <v>6</v>
      </c>
      <c r="BD4" s="1241" t="s">
        <v>7</v>
      </c>
      <c r="BE4" s="1243">
        <f>IF(G4='Resultat &amp; tabell'!$G4,2,0)</f>
        <v>0</v>
      </c>
      <c r="BF4" s="1242" t="s">
        <v>6</v>
      </c>
      <c r="BG4" s="1243">
        <f>IF(I4='Resultat &amp; tabell'!$I4,2,0)</f>
        <v>2</v>
      </c>
      <c r="BH4" s="1243">
        <f>IF(J4='Resultat &amp; tabell'!$J4,1,0)</f>
        <v>0</v>
      </c>
      <c r="BI4" s="1227">
        <f>SUM(BE4+BG4+BH4)</f>
        <v>2</v>
      </c>
      <c r="BJ4" s="1197"/>
      <c r="BK4" s="1300" t="s">
        <v>199</v>
      </c>
      <c r="BL4" s="1208"/>
      <c r="BM4" s="1280" t="e">
        <f>IF(#REF!='Resultat &amp; tabell'!$M4,20,0)</f>
        <v>#REF!</v>
      </c>
      <c r="BN4" s="1267"/>
      <c r="BO4" s="1267"/>
    </row>
    <row r="5" spans="2:67" ht="14.25" customHeight="1" x14ac:dyDescent="0.25">
      <c r="B5" s="1166">
        <v>2</v>
      </c>
      <c r="C5" s="1209">
        <v>41803.541666666664</v>
      </c>
      <c r="D5" s="1205" t="s">
        <v>168</v>
      </c>
      <c r="E5" s="1206" t="s">
        <v>6</v>
      </c>
      <c r="F5" s="1207" t="s">
        <v>169</v>
      </c>
      <c r="G5" s="1347">
        <v>2</v>
      </c>
      <c r="H5" s="1220" t="s">
        <v>6</v>
      </c>
      <c r="I5" s="1345">
        <v>1</v>
      </c>
      <c r="J5" s="1345">
        <v>1</v>
      </c>
      <c r="K5" s="1295">
        <f>IF('Resultat &amp; tabell'!J5="",0,BI5)</f>
        <v>1</v>
      </c>
      <c r="L5" s="1285">
        <v>2</v>
      </c>
      <c r="M5" s="1301" t="str">
        <f>VLOOKUP(L5,$AT$4:$AY$7,2,FALSE)</f>
        <v>Kroatien</v>
      </c>
      <c r="N5" s="1302">
        <f>VLOOKUP(M5,$AU$4:$AY$7,2,FALSE)</f>
        <v>5</v>
      </c>
      <c r="O5" s="1302">
        <f>VLOOKUP(M5,$AU$4:$AY$7,3,FALSE)</f>
        <v>4</v>
      </c>
      <c r="P5" s="1302">
        <f>VLOOKUP(M5,$AU$4:$AY$7,4,FALSE)</f>
        <v>2</v>
      </c>
      <c r="Q5" s="1303">
        <f>VLOOKUP(M5,$AU$4:$AY$7,5,FALSE)</f>
        <v>2</v>
      </c>
      <c r="S5" s="1300" t="s">
        <v>123</v>
      </c>
      <c r="T5" s="252" t="s">
        <v>258</v>
      </c>
      <c r="U5" s="253"/>
      <c r="V5" s="253"/>
      <c r="W5" s="254"/>
      <c r="X5" s="1337">
        <f>IF(T5='Resultat &amp; tabell'!S5,20,0)</f>
        <v>0</v>
      </c>
      <c r="Z5" s="1179" t="s">
        <v>10</v>
      </c>
      <c r="AA5" s="1180">
        <f t="shared" ref="AA5:AA9" si="5">IF(G5="",0,IF($G5&lt;$I5,0,IF($G5=$I5,1,3)))</f>
        <v>3</v>
      </c>
      <c r="AB5" s="1180">
        <f t="shared" si="0"/>
        <v>2</v>
      </c>
      <c r="AC5" s="1180">
        <f t="shared" si="1"/>
        <v>1</v>
      </c>
      <c r="AD5" s="1179" t="s">
        <v>11</v>
      </c>
      <c r="AE5" s="1180">
        <f t="shared" ref="AE5:AE9" si="6">IF(I5="",0,IF(I5&lt;G5,0,IF(G5=I5,1,3)))</f>
        <v>0</v>
      </c>
      <c r="AF5" s="1176">
        <f t="shared" si="2"/>
        <v>1</v>
      </c>
      <c r="AG5" s="1176">
        <f t="shared" si="3"/>
        <v>2</v>
      </c>
      <c r="AI5" s="1175">
        <f>RANK($AJ5,$AJ$4:$AJ$7,1)+COUNTIF($AJ$4:$AJ5,$AJ5)-1</f>
        <v>3</v>
      </c>
      <c r="AJ5" s="1175">
        <f t="shared" ref="AJ5:AJ7" si="7">AK5+AL5+AM5</f>
        <v>3</v>
      </c>
      <c r="AK5" s="1175">
        <f t="shared" ref="AK5:AK7" si="8">SUMPRODUCT(($AO$4:$AO$7=AO5)*($AR$4:$AR$7=AR5)*($AP$4:$AP$7&gt;AP5))</f>
        <v>0</v>
      </c>
      <c r="AL5" s="1175">
        <f t="shared" ref="AL5:AL7" si="9">SUMPRODUCT(($AO$4:$AO$7=AO5)*($AR$4:$AR$7&gt;AR5))</f>
        <v>0</v>
      </c>
      <c r="AM5" s="1175">
        <f t="shared" ref="AM5:AM7" si="10">RANK(AO5,$AO$4:$AO$7)</f>
        <v>3</v>
      </c>
      <c r="AN5" s="1179" t="s">
        <v>10</v>
      </c>
      <c r="AO5" s="1175">
        <f t="shared" ref="AO5:AO7" si="11">SUMIF($Z$4:$Z$9,$AN5,$AA$4:$AA$9)+SUMIF($AD$4:$AD$9,$AN5,$AE$4:$AE$9)</f>
        <v>4</v>
      </c>
      <c r="AP5" s="1175">
        <f>SUMIF($Z$4:$Z$9,AN5,$AB$4:$AB$9)+SUMIF($AD$4:$AD$9,AN5,$AF$4:$AF$9)</f>
        <v>4</v>
      </c>
      <c r="AQ5" s="1175">
        <f t="shared" ref="AQ5:AQ7" si="12">SUMIF($AD$4:$AD$9,AN5,$AG$4:$AG$9)+SUMIF($Z$4:$Z$9,AN5,$AC$4:$AC$9)</f>
        <v>5</v>
      </c>
      <c r="AR5" s="1175">
        <f t="shared" ref="AR5:AR7" si="13">AP5-AQ5</f>
        <v>-1</v>
      </c>
      <c r="AT5" s="1175">
        <v>2</v>
      </c>
      <c r="AU5" s="1175" t="str">
        <f t="shared" ref="AU5:AU7" si="14">VLOOKUP($AT5,$AI$4:$AR$7,6,FALSE)</f>
        <v>Kroatien</v>
      </c>
      <c r="AV5" s="1175">
        <f t="shared" ref="AV5:AV7" si="15">VLOOKUP($AU5,$AN$4:$AR$7,2,FALSE)</f>
        <v>5</v>
      </c>
      <c r="AW5" s="1175">
        <f t="shared" si="4"/>
        <v>4</v>
      </c>
      <c r="AX5" s="1175">
        <f t="shared" ref="AX5:AX7" si="16">VLOOKUP($AU5,$AN$4:$AR$7,4,FALSE)</f>
        <v>2</v>
      </c>
      <c r="AY5" s="1175">
        <f t="shared" ref="AY5:AY7" si="17">VLOOKUP($AU5,$AN$4:$AR$7,5,FALSE)</f>
        <v>2</v>
      </c>
      <c r="AZ5" s="1237">
        <v>2</v>
      </c>
      <c r="BA5" s="1244">
        <v>41803.541666666664</v>
      </c>
      <c r="BB5" s="1239" t="s">
        <v>10</v>
      </c>
      <c r="BC5" s="1240" t="s">
        <v>6</v>
      </c>
      <c r="BD5" s="1241" t="s">
        <v>11</v>
      </c>
      <c r="BE5" s="1243">
        <f>IF(G5='Resultat &amp; tabell'!$G5,2,0)</f>
        <v>0</v>
      </c>
      <c r="BF5" s="1242" t="s">
        <v>6</v>
      </c>
      <c r="BG5" s="1243">
        <f>IF(I5='Resultat &amp; tabell'!$I5,2,0)</f>
        <v>0</v>
      </c>
      <c r="BH5" s="1243">
        <f>IF(J5='Resultat &amp; tabell'!$J5,1,0)</f>
        <v>1</v>
      </c>
      <c r="BI5" s="1227">
        <f t="shared" ref="BI5:BI9" si="18">SUM(BE5+BG5+BH5)</f>
        <v>1</v>
      </c>
      <c r="BK5" s="1300" t="s">
        <v>84</v>
      </c>
      <c r="BL5" s="1225"/>
      <c r="BM5" s="1280">
        <f>IF(T4='Resultat &amp; tabell'!$M5,20,0)</f>
        <v>0</v>
      </c>
      <c r="BN5" s="1267"/>
      <c r="BO5" s="1267"/>
    </row>
    <row r="6" spans="2:67" ht="14.25" customHeight="1" x14ac:dyDescent="0.25">
      <c r="B6" s="1166">
        <v>17</v>
      </c>
      <c r="C6" s="1209">
        <v>41807.666666666664</v>
      </c>
      <c r="D6" s="1211" t="s">
        <v>166</v>
      </c>
      <c r="E6" s="1206" t="s">
        <v>6</v>
      </c>
      <c r="F6" s="1207" t="s">
        <v>168</v>
      </c>
      <c r="G6" s="1347">
        <v>3</v>
      </c>
      <c r="H6" s="1220" t="s">
        <v>6</v>
      </c>
      <c r="I6" s="1345">
        <v>1</v>
      </c>
      <c r="J6" s="1345">
        <v>1</v>
      </c>
      <c r="K6" s="1295">
        <f>IF('Resultat &amp; tabell'!J6="",0,BI6)</f>
        <v>0</v>
      </c>
      <c r="L6" s="1285">
        <v>3</v>
      </c>
      <c r="M6" s="1304" t="str">
        <f>VLOOKUP(L6,$AT$4:$AY$7,2,FALSE)</f>
        <v>Mexiko</v>
      </c>
      <c r="N6" s="1298">
        <f>VLOOKUP(M6,$AU$4:$AY$7,2,FALSE)</f>
        <v>4</v>
      </c>
      <c r="O6" s="1298">
        <f>VLOOKUP(M6,$AU$4:$AY$7,3,FALSE)</f>
        <v>4</v>
      </c>
      <c r="P6" s="1298">
        <f>VLOOKUP(M6,$AU$4:$AY$7,4,FALSE)</f>
        <v>5</v>
      </c>
      <c r="Q6" s="1299">
        <f>VLOOKUP(M6,$AU$4:$AY$7,5,FALSE)</f>
        <v>-1</v>
      </c>
      <c r="Z6" s="1179" t="s">
        <v>5</v>
      </c>
      <c r="AA6" s="1180">
        <f t="shared" si="5"/>
        <v>3</v>
      </c>
      <c r="AB6" s="1180">
        <f t="shared" si="0"/>
        <v>3</v>
      </c>
      <c r="AC6" s="1180">
        <f t="shared" si="1"/>
        <v>1</v>
      </c>
      <c r="AD6" s="1179" t="s">
        <v>10</v>
      </c>
      <c r="AE6" s="1180">
        <f t="shared" si="6"/>
        <v>0</v>
      </c>
      <c r="AF6" s="1176">
        <f t="shared" si="2"/>
        <v>1</v>
      </c>
      <c r="AG6" s="1176">
        <f t="shared" si="3"/>
        <v>3</v>
      </c>
      <c r="AI6" s="1175">
        <f>RANK($AJ6,$AJ$4:$AJ$7,1)+COUNTIF($AJ$4:$AJ6,$AJ6)-1</f>
        <v>2</v>
      </c>
      <c r="AJ6" s="1175">
        <f t="shared" si="7"/>
        <v>2</v>
      </c>
      <c r="AK6" s="1175">
        <f t="shared" si="8"/>
        <v>0</v>
      </c>
      <c r="AL6" s="1175">
        <f t="shared" si="9"/>
        <v>0</v>
      </c>
      <c r="AM6" s="1175">
        <f t="shared" si="10"/>
        <v>2</v>
      </c>
      <c r="AN6" s="1179" t="s">
        <v>7</v>
      </c>
      <c r="AO6" s="1175">
        <f t="shared" si="11"/>
        <v>5</v>
      </c>
      <c r="AP6" s="1175">
        <f>SUMIF($Z$4:$Z$9,AN6,$AB$4:$AB$9)+SUMIF($AD$4:$AD$9,AN6,$AF$4:$AF$9)</f>
        <v>4</v>
      </c>
      <c r="AQ6" s="1175">
        <f t="shared" si="12"/>
        <v>2</v>
      </c>
      <c r="AR6" s="1175">
        <f t="shared" si="13"/>
        <v>2</v>
      </c>
      <c r="AT6" s="1175">
        <v>3</v>
      </c>
      <c r="AU6" s="1175" t="str">
        <f t="shared" si="14"/>
        <v>Mexiko</v>
      </c>
      <c r="AV6" s="1175">
        <f t="shared" si="15"/>
        <v>4</v>
      </c>
      <c r="AW6" s="1175">
        <f t="shared" si="4"/>
        <v>4</v>
      </c>
      <c r="AX6" s="1175">
        <f t="shared" si="16"/>
        <v>5</v>
      </c>
      <c r="AY6" s="1175">
        <f t="shared" si="17"/>
        <v>-1</v>
      </c>
      <c r="AZ6" s="1237">
        <v>17</v>
      </c>
      <c r="BA6" s="1244">
        <v>41807.666666666664</v>
      </c>
      <c r="BB6" s="1239" t="s">
        <v>5</v>
      </c>
      <c r="BC6" s="1240" t="s">
        <v>6</v>
      </c>
      <c r="BD6" s="1241" t="s">
        <v>10</v>
      </c>
      <c r="BE6" s="1243">
        <f>IF(G6='Resultat &amp; tabell'!$G6,2,0)</f>
        <v>0</v>
      </c>
      <c r="BF6" s="1242" t="s">
        <v>6</v>
      </c>
      <c r="BG6" s="1243">
        <f>IF(I6='Resultat &amp; tabell'!$I6,2,0)</f>
        <v>0</v>
      </c>
      <c r="BH6" s="1243">
        <f>IF(J6='Resultat &amp; tabell'!$J6,1,0)</f>
        <v>0</v>
      </c>
      <c r="BI6" s="1227">
        <f t="shared" si="18"/>
        <v>0</v>
      </c>
      <c r="BK6" s="1300" t="s">
        <v>123</v>
      </c>
      <c r="BL6" s="1225"/>
      <c r="BM6" s="1280">
        <f>IF(T5='Resultat &amp; tabell'!$M6,20,0)</f>
        <v>0</v>
      </c>
      <c r="BN6" s="1267"/>
      <c r="BO6" s="1267"/>
    </row>
    <row r="7" spans="2:67" ht="14.25" customHeight="1" x14ac:dyDescent="0.25">
      <c r="B7" s="1166">
        <v>18</v>
      </c>
      <c r="C7" s="1209">
        <v>41808.75</v>
      </c>
      <c r="D7" s="1205" t="s">
        <v>169</v>
      </c>
      <c r="E7" s="1206" t="s">
        <v>6</v>
      </c>
      <c r="F7" s="1207" t="s">
        <v>170</v>
      </c>
      <c r="G7" s="1347">
        <v>0</v>
      </c>
      <c r="H7" s="1220" t="s">
        <v>6</v>
      </c>
      <c r="I7" s="1345">
        <v>2</v>
      </c>
      <c r="J7" s="1345">
        <v>2</v>
      </c>
      <c r="K7" s="1295">
        <f>IF('Resultat &amp; tabell'!J7="",0,BI7)</f>
        <v>3</v>
      </c>
      <c r="L7" s="1285">
        <v>4</v>
      </c>
      <c r="M7" s="1305" t="str">
        <f>VLOOKUP(L7,$AT$4:$AY$7,2,FALSE)</f>
        <v>Kamerun</v>
      </c>
      <c r="N7" s="1302">
        <f>VLOOKUP(M7,$AU$4:$AY$7,2,FALSE)</f>
        <v>0</v>
      </c>
      <c r="O7" s="1302">
        <f>VLOOKUP(M7,$AU$4:$AY$7,3,FALSE)</f>
        <v>1</v>
      </c>
      <c r="P7" s="1302">
        <f>VLOOKUP(M7,$AU$4:$AY$7,4,FALSE)</f>
        <v>6</v>
      </c>
      <c r="Q7" s="1303">
        <f>VLOOKUP(M7,$AU$4:$AY$7,5,FALSE)</f>
        <v>-5</v>
      </c>
      <c r="S7" s="1306"/>
      <c r="T7" s="1281"/>
      <c r="U7" s="1281"/>
      <c r="V7" s="1281"/>
      <c r="W7" s="1172"/>
      <c r="Z7" s="1179" t="s">
        <v>11</v>
      </c>
      <c r="AA7" s="1180">
        <f t="shared" si="5"/>
        <v>0</v>
      </c>
      <c r="AB7" s="1180">
        <f t="shared" si="0"/>
        <v>0</v>
      </c>
      <c r="AC7" s="1180">
        <f t="shared" si="1"/>
        <v>2</v>
      </c>
      <c r="AD7" s="1179" t="s">
        <v>7</v>
      </c>
      <c r="AE7" s="1180">
        <f t="shared" si="6"/>
        <v>3</v>
      </c>
      <c r="AF7" s="1176">
        <f t="shared" si="2"/>
        <v>2</v>
      </c>
      <c r="AG7" s="1176">
        <f t="shared" si="3"/>
        <v>0</v>
      </c>
      <c r="AI7" s="1175">
        <f>RANK($AJ7,$AJ$4:$AJ$7,1)+COUNTIF($AJ$4:$AJ7,$AJ7)-1</f>
        <v>4</v>
      </c>
      <c r="AJ7" s="1175">
        <f t="shared" si="7"/>
        <v>4</v>
      </c>
      <c r="AK7" s="1175">
        <f t="shared" si="8"/>
        <v>0</v>
      </c>
      <c r="AL7" s="1175">
        <f t="shared" si="9"/>
        <v>0</v>
      </c>
      <c r="AM7" s="1175">
        <f t="shared" si="10"/>
        <v>4</v>
      </c>
      <c r="AN7" s="1179" t="s">
        <v>11</v>
      </c>
      <c r="AO7" s="1175">
        <f t="shared" si="11"/>
        <v>0</v>
      </c>
      <c r="AP7" s="1175">
        <f>SUMIF($Z$4:$Z$9,AN7,$AB$4:$AB$9)+SUMIF($AD$4:$AD$9,AN7,$AF$4:$AF$9)</f>
        <v>1</v>
      </c>
      <c r="AQ7" s="1175">
        <f t="shared" si="12"/>
        <v>6</v>
      </c>
      <c r="AR7" s="1175">
        <f t="shared" si="13"/>
        <v>-5</v>
      </c>
      <c r="AT7" s="1175">
        <v>4</v>
      </c>
      <c r="AU7" s="1175" t="str">
        <f t="shared" si="14"/>
        <v>Kamerun</v>
      </c>
      <c r="AV7" s="1175">
        <f t="shared" si="15"/>
        <v>0</v>
      </c>
      <c r="AW7" s="1175">
        <f t="shared" si="4"/>
        <v>1</v>
      </c>
      <c r="AX7" s="1175">
        <f t="shared" si="16"/>
        <v>6</v>
      </c>
      <c r="AY7" s="1175">
        <f t="shared" si="17"/>
        <v>-5</v>
      </c>
      <c r="AZ7" s="1237">
        <v>18</v>
      </c>
      <c r="BA7" s="1244">
        <v>41808.75</v>
      </c>
      <c r="BB7" s="1239" t="s">
        <v>11</v>
      </c>
      <c r="BC7" s="1240" t="s">
        <v>6</v>
      </c>
      <c r="BD7" s="1241" t="s">
        <v>7</v>
      </c>
      <c r="BE7" s="1243">
        <f>IF(G7='Resultat &amp; tabell'!$G7,2,0)</f>
        <v>2</v>
      </c>
      <c r="BF7" s="1242" t="s">
        <v>6</v>
      </c>
      <c r="BG7" s="1243">
        <f>IF(I7='Resultat &amp; tabell'!$I7,2,0)</f>
        <v>0</v>
      </c>
      <c r="BH7" s="1243">
        <f>IF(J7='Resultat &amp; tabell'!$J7,1,0)</f>
        <v>1</v>
      </c>
      <c r="BI7" s="1227">
        <f t="shared" si="18"/>
        <v>3</v>
      </c>
      <c r="BK7" s="1245"/>
      <c r="BL7" s="1267"/>
      <c r="BM7" s="1267"/>
      <c r="BN7" s="1267"/>
      <c r="BO7" s="1267"/>
    </row>
    <row r="8" spans="2:67" ht="14.25" customHeight="1" x14ac:dyDescent="0.25">
      <c r="B8" s="1166">
        <v>33</v>
      </c>
      <c r="C8" s="1209">
        <v>41813.708333333336</v>
      </c>
      <c r="D8" s="1205" t="s">
        <v>169</v>
      </c>
      <c r="E8" s="1206" t="s">
        <v>6</v>
      </c>
      <c r="F8" s="1207" t="s">
        <v>166</v>
      </c>
      <c r="G8" s="1347">
        <v>0</v>
      </c>
      <c r="H8" s="1220" t="s">
        <v>6</v>
      </c>
      <c r="I8" s="1345">
        <v>2</v>
      </c>
      <c r="J8" s="1345">
        <v>2</v>
      </c>
      <c r="K8" s="1295">
        <f>IF('Resultat &amp; tabell'!J8="",0,BI8)</f>
        <v>1</v>
      </c>
      <c r="N8" s="1307"/>
      <c r="O8" s="1307"/>
      <c r="P8" s="1307"/>
      <c r="Q8" s="1307"/>
      <c r="S8" s="1306"/>
      <c r="T8" s="1281"/>
      <c r="U8" s="1281"/>
      <c r="V8" s="1281"/>
      <c r="W8" s="1172"/>
      <c r="Z8" s="1179" t="s">
        <v>11</v>
      </c>
      <c r="AA8" s="1180">
        <f t="shared" si="5"/>
        <v>0</v>
      </c>
      <c r="AB8" s="1180">
        <f t="shared" si="0"/>
        <v>0</v>
      </c>
      <c r="AC8" s="1180">
        <f t="shared" si="1"/>
        <v>2</v>
      </c>
      <c r="AD8" s="1179" t="s">
        <v>5</v>
      </c>
      <c r="AE8" s="1180">
        <f t="shared" si="6"/>
        <v>3</v>
      </c>
      <c r="AF8" s="1176">
        <f t="shared" si="2"/>
        <v>2</v>
      </c>
      <c r="AG8" s="1176">
        <f t="shared" si="3"/>
        <v>0</v>
      </c>
      <c r="AZ8" s="1237">
        <v>33</v>
      </c>
      <c r="BA8" s="1244">
        <v>41813.708333333336</v>
      </c>
      <c r="BB8" s="1239" t="s">
        <v>11</v>
      </c>
      <c r="BC8" s="1240" t="s">
        <v>6</v>
      </c>
      <c r="BD8" s="1241" t="s">
        <v>5</v>
      </c>
      <c r="BE8" s="1243">
        <f>IF(G8='Resultat &amp; tabell'!$G8,2,0)</f>
        <v>0</v>
      </c>
      <c r="BF8" s="1242" t="s">
        <v>6</v>
      </c>
      <c r="BG8" s="1243">
        <f>IF(I8='Resultat &amp; tabell'!$I8,2,0)</f>
        <v>0</v>
      </c>
      <c r="BH8" s="1243">
        <f>IF(J8='Resultat &amp; tabell'!$J8,1,0)</f>
        <v>1</v>
      </c>
      <c r="BI8" s="1227">
        <f t="shared" si="18"/>
        <v>1</v>
      </c>
      <c r="BL8" s="1267"/>
      <c r="BM8" s="1267"/>
      <c r="BN8" s="1267"/>
      <c r="BO8" s="1267"/>
    </row>
    <row r="9" spans="2:67" ht="14.25" customHeight="1" x14ac:dyDescent="0.25">
      <c r="B9" s="1165">
        <v>34</v>
      </c>
      <c r="C9" s="1210">
        <v>41813.708333333336</v>
      </c>
      <c r="D9" s="1205" t="s">
        <v>170</v>
      </c>
      <c r="E9" s="1206" t="s">
        <v>6</v>
      </c>
      <c r="F9" s="1207" t="s">
        <v>168</v>
      </c>
      <c r="G9" s="1348">
        <v>1</v>
      </c>
      <c r="H9" s="1220" t="s">
        <v>6</v>
      </c>
      <c r="I9" s="1345">
        <v>1</v>
      </c>
      <c r="J9" s="1346" t="s">
        <v>214</v>
      </c>
      <c r="K9" s="1295">
        <f>IF('Resultat &amp; tabell'!J9="",0,BI9)</f>
        <v>2</v>
      </c>
      <c r="N9" s="1307"/>
      <c r="O9" s="1307"/>
      <c r="P9" s="1307"/>
      <c r="Q9" s="1307"/>
      <c r="S9" s="1306"/>
      <c r="T9" s="1281"/>
      <c r="U9" s="1281"/>
      <c r="V9" s="1281"/>
      <c r="W9" s="1172"/>
      <c r="Z9" s="1179" t="s">
        <v>7</v>
      </c>
      <c r="AA9" s="1180">
        <f t="shared" si="5"/>
        <v>1</v>
      </c>
      <c r="AB9" s="1180">
        <f t="shared" si="0"/>
        <v>1</v>
      </c>
      <c r="AC9" s="1180">
        <f t="shared" si="1"/>
        <v>1</v>
      </c>
      <c r="AD9" s="1179" t="s">
        <v>10</v>
      </c>
      <c r="AE9" s="1180">
        <f t="shared" si="6"/>
        <v>1</v>
      </c>
      <c r="AF9" s="1176">
        <f t="shared" si="2"/>
        <v>1</v>
      </c>
      <c r="AG9" s="1176">
        <f t="shared" si="3"/>
        <v>1</v>
      </c>
      <c r="AZ9" s="1247">
        <v>34</v>
      </c>
      <c r="BA9" s="1248">
        <v>41813.708333333336</v>
      </c>
      <c r="BB9" s="1249" t="s">
        <v>7</v>
      </c>
      <c r="BC9" s="1250" t="s">
        <v>6</v>
      </c>
      <c r="BD9" s="1251" t="s">
        <v>10</v>
      </c>
      <c r="BE9" s="1243">
        <f>IF(G9='Resultat &amp; tabell'!$G9,2,0)</f>
        <v>2</v>
      </c>
      <c r="BF9" s="1242" t="s">
        <v>6</v>
      </c>
      <c r="BG9" s="1243">
        <f>IF(I9='Resultat &amp; tabell'!$I9,2,0)</f>
        <v>0</v>
      </c>
      <c r="BH9" s="1243">
        <f>IF(J9='Resultat &amp; tabell'!$J9,1,0)</f>
        <v>0</v>
      </c>
      <c r="BI9" s="1227">
        <f t="shared" si="18"/>
        <v>2</v>
      </c>
      <c r="BL9" s="1267"/>
      <c r="BM9" s="1267"/>
      <c r="BN9" s="1267"/>
      <c r="BO9" s="1267"/>
    </row>
    <row r="10" spans="2:67" ht="14.25" customHeight="1" x14ac:dyDescent="0.3">
      <c r="C10" s="1181"/>
      <c r="F10" s="1339"/>
      <c r="K10" s="1308"/>
      <c r="N10" s="1307"/>
      <c r="O10" s="1307"/>
      <c r="P10" s="1307"/>
      <c r="Q10" s="1307"/>
      <c r="S10" s="1306"/>
      <c r="T10" s="1281"/>
      <c r="U10" s="1281"/>
      <c r="V10" s="1281"/>
      <c r="W10" s="1172"/>
      <c r="BA10" s="1252"/>
      <c r="BI10" s="1228"/>
      <c r="BL10" s="1267"/>
      <c r="BM10" s="1267"/>
      <c r="BN10" s="1267"/>
      <c r="BO10" s="1267"/>
    </row>
    <row r="11" spans="2:67" s="1186" customFormat="1" ht="14.25" customHeight="1" x14ac:dyDescent="0.3">
      <c r="B11" s="1163" t="s">
        <v>24</v>
      </c>
      <c r="C11" s="1184"/>
      <c r="D11" s="1169"/>
      <c r="E11" s="1170"/>
      <c r="F11" s="1340"/>
      <c r="G11" s="1170"/>
      <c r="H11" s="1170"/>
      <c r="I11" s="1185"/>
      <c r="J11" s="1170"/>
      <c r="K11" s="1339"/>
      <c r="L11" s="1309"/>
      <c r="M11" s="1310"/>
      <c r="N11" s="1311"/>
      <c r="O11" s="1311"/>
      <c r="P11" s="1311"/>
      <c r="Q11" s="1311"/>
      <c r="R11" s="1310"/>
      <c r="S11" s="1310" t="s">
        <v>109</v>
      </c>
      <c r="Z11" s="1173"/>
      <c r="AA11" s="1180"/>
      <c r="AB11" s="1180"/>
      <c r="AC11" s="1180"/>
      <c r="AD11" s="1173"/>
      <c r="AE11" s="1187"/>
      <c r="AF11" s="1188"/>
      <c r="AG11" s="1188"/>
      <c r="AH11" s="1187"/>
      <c r="AI11" s="1175"/>
      <c r="AJ11" s="1187"/>
      <c r="AK11" s="1187"/>
      <c r="AL11" s="1187"/>
      <c r="AM11" s="1187"/>
      <c r="AN11" s="1187"/>
      <c r="AO11" s="1187"/>
      <c r="AP11" s="1187"/>
      <c r="AQ11" s="1187"/>
      <c r="AR11" s="1187"/>
      <c r="AS11" s="1187"/>
      <c r="AT11" s="1187"/>
      <c r="AU11" s="1187"/>
      <c r="AV11" s="1187"/>
      <c r="AW11" s="1187"/>
      <c r="AX11" s="1187"/>
      <c r="AY11" s="1187"/>
      <c r="AZ11" s="1230" t="s">
        <v>24</v>
      </c>
      <c r="BA11" s="1254"/>
      <c r="BB11" s="1231"/>
      <c r="BC11" s="1232"/>
      <c r="BD11" s="1231"/>
      <c r="BE11" s="1232"/>
      <c r="BF11" s="1232"/>
      <c r="BG11" s="1255"/>
      <c r="BH11" s="1232"/>
      <c r="BI11" s="1229"/>
      <c r="BJ11" s="1196"/>
      <c r="BK11" s="1198"/>
      <c r="BL11" s="1229"/>
      <c r="BM11" s="1229"/>
      <c r="BN11" s="1229"/>
      <c r="BO11" s="1229"/>
    </row>
    <row r="12" spans="2:67" s="1186" customFormat="1" ht="14.25" customHeight="1" x14ac:dyDescent="0.25">
      <c r="B12" s="1223" t="s">
        <v>2</v>
      </c>
      <c r="C12" s="121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218" t="s">
        <v>81</v>
      </c>
      <c r="K12" s="1312" t="s">
        <v>89</v>
      </c>
      <c r="L12" s="1309"/>
      <c r="M12" s="1291" t="s">
        <v>24</v>
      </c>
      <c r="N12" s="1292" t="s">
        <v>89</v>
      </c>
      <c r="O12" s="1292" t="s">
        <v>90</v>
      </c>
      <c r="P12" s="1292" t="s">
        <v>91</v>
      </c>
      <c r="Q12" s="1293" t="s">
        <v>101</v>
      </c>
      <c r="R12" s="1310"/>
      <c r="S12" s="1313" t="s">
        <v>83</v>
      </c>
      <c r="T12" s="1200" t="s">
        <v>89</v>
      </c>
      <c r="U12" s="1200" t="s">
        <v>102</v>
      </c>
      <c r="V12" s="1226" t="s">
        <v>111</v>
      </c>
      <c r="Z12" s="1177" t="s">
        <v>87</v>
      </c>
      <c r="AA12" s="1177" t="s">
        <v>89</v>
      </c>
      <c r="AB12" s="1177" t="s">
        <v>90</v>
      </c>
      <c r="AC12" s="1177" t="s">
        <v>91</v>
      </c>
      <c r="AD12" s="1177" t="s">
        <v>88</v>
      </c>
      <c r="AE12" s="1177" t="s">
        <v>89</v>
      </c>
      <c r="AF12" s="1177" t="s">
        <v>90</v>
      </c>
      <c r="AG12" s="1177" t="s">
        <v>91</v>
      </c>
      <c r="AH12" s="1187"/>
      <c r="AI12" s="1178" t="s">
        <v>99</v>
      </c>
      <c r="AJ12" s="1178" t="s">
        <v>98</v>
      </c>
      <c r="AK12" s="1178" t="s">
        <v>97</v>
      </c>
      <c r="AL12" s="1177" t="s">
        <v>96</v>
      </c>
      <c r="AM12" s="1177" t="s">
        <v>95</v>
      </c>
      <c r="AN12" s="1177" t="s">
        <v>92</v>
      </c>
      <c r="AO12" s="1177" t="s">
        <v>89</v>
      </c>
      <c r="AP12" s="1177" t="s">
        <v>90</v>
      </c>
      <c r="AQ12" s="1177" t="s">
        <v>91</v>
      </c>
      <c r="AR12" s="1178" t="s">
        <v>93</v>
      </c>
      <c r="AS12" s="1187"/>
      <c r="AT12" s="1177" t="s">
        <v>94</v>
      </c>
      <c r="AU12" s="1177" t="s">
        <v>92</v>
      </c>
      <c r="AV12" s="1177" t="s">
        <v>89</v>
      </c>
      <c r="AW12" s="1177" t="s">
        <v>90</v>
      </c>
      <c r="AX12" s="1177" t="s">
        <v>91</v>
      </c>
      <c r="AY12" s="1178" t="s">
        <v>93</v>
      </c>
      <c r="AZ12" s="1256" t="s">
        <v>2</v>
      </c>
      <c r="BA12" s="125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258" t="s">
        <v>81</v>
      </c>
      <c r="BI12" s="1219" t="s">
        <v>89</v>
      </c>
      <c r="BJ12" s="1196"/>
      <c r="BK12" s="1233"/>
      <c r="BL12" s="1229"/>
      <c r="BM12" s="1229"/>
      <c r="BN12" s="1229"/>
      <c r="BO12" s="1229"/>
    </row>
    <row r="13" spans="2:67" ht="14.25" customHeight="1" x14ac:dyDescent="0.25">
      <c r="B13" s="1166">
        <v>3</v>
      </c>
      <c r="C13" s="1209">
        <v>41803.666666666664</v>
      </c>
      <c r="D13" s="1205" t="s">
        <v>174</v>
      </c>
      <c r="E13" s="1206" t="s">
        <v>6</v>
      </c>
      <c r="F13" s="1207" t="s">
        <v>177</v>
      </c>
      <c r="G13" s="1350">
        <v>2</v>
      </c>
      <c r="H13" s="1220" t="s">
        <v>6</v>
      </c>
      <c r="I13" s="1349">
        <v>1</v>
      </c>
      <c r="J13" s="1349">
        <v>1</v>
      </c>
      <c r="K13" s="1295">
        <f>IF('Resultat &amp; tabell'!J13="",0,BI13)</f>
        <v>0</v>
      </c>
      <c r="L13" s="1296">
        <v>1</v>
      </c>
      <c r="M13" s="1297" t="str">
        <f>VLOOKUP(L13,$AT$13:$AY$16,2,FALSE)</f>
        <v>Spanien</v>
      </c>
      <c r="N13" s="1298">
        <f>VLOOKUP(M13,$AU$13:$AY$16,2,FALSE)</f>
        <v>7</v>
      </c>
      <c r="O13" s="1298">
        <f>VLOOKUP(M13,$AU$13:$AY$16,3,FALSE)</f>
        <v>6</v>
      </c>
      <c r="P13" s="1298">
        <f>VLOOKUP(M13,$AU$13:$AY$16,4,FALSE)</f>
        <v>3</v>
      </c>
      <c r="Q13" s="1299">
        <f>VLOOKUP(M13,$AU$13:$AY$16,5,FALSE)</f>
        <v>3</v>
      </c>
      <c r="S13" s="1314" t="s">
        <v>108</v>
      </c>
      <c r="T13" s="1333">
        <f>SUM(K4:K72)</f>
        <v>66</v>
      </c>
      <c r="U13" s="1333">
        <v>0</v>
      </c>
      <c r="V13" s="1334">
        <f t="shared" ref="V13:V18" si="19">SUM(T13:U13)</f>
        <v>66</v>
      </c>
      <c r="W13" s="1172"/>
      <c r="Z13" s="1179" t="s">
        <v>27</v>
      </c>
      <c r="AA13" s="1180">
        <f t="shared" ref="AA13:AA18" si="20">IF(G13="",0,IF($G13&lt;$I13,0,IF($G13=$I13,1,3)))</f>
        <v>3</v>
      </c>
      <c r="AB13" s="1180">
        <f t="shared" ref="AB13:AB18" si="21">G13</f>
        <v>2</v>
      </c>
      <c r="AC13" s="1180">
        <f t="shared" ref="AC13:AC18" si="22">I13</f>
        <v>1</v>
      </c>
      <c r="AD13" s="1179" t="s">
        <v>28</v>
      </c>
      <c r="AE13" s="1180">
        <f t="shared" ref="AE13:AE18" si="23">IF(I13="",0,IF(I13&lt;G13,0,IF(G13=I13,1,3)))</f>
        <v>0</v>
      </c>
      <c r="AF13" s="1176">
        <f t="shared" ref="AF13:AF18" si="24">I13</f>
        <v>1</v>
      </c>
      <c r="AG13" s="1176">
        <f t="shared" ref="AG13:AG18" si="25">G13</f>
        <v>2</v>
      </c>
      <c r="AI13" s="1175">
        <f>RANK($AJ13,$AJ$13:$AJ$16,1)+COUNTIF($AJ$13:$AJ13,$AJ13)-1</f>
        <v>1</v>
      </c>
      <c r="AJ13" s="1175">
        <f>AK13+AL13+AM13</f>
        <v>1</v>
      </c>
      <c r="AK13" s="1175">
        <f>SUMPRODUCT(($AO$13:$AO$16=AO13)*($AR$13:$AR$16=AR13)*($AP$13:$AP$16&gt;AP13))</f>
        <v>0</v>
      </c>
      <c r="AL13" s="1175">
        <f>SUMPRODUCT(($AO$13:$AO$16=AO13)*($AR$13:$AR$16&gt;AR13))</f>
        <v>0</v>
      </c>
      <c r="AM13" s="1175">
        <f>RANK(AO13,$AO$13:$AO$16)</f>
        <v>1</v>
      </c>
      <c r="AN13" s="1179" t="s">
        <v>27</v>
      </c>
      <c r="AO13" s="1175">
        <f>SUMIF($Z$13:$Z$18,$AN13,$AA$13:$AA$18)+SUMIF($AD$13:$AD$18,$AN13,$AE$13:$AE$18)</f>
        <v>7</v>
      </c>
      <c r="AP13" s="1175">
        <f>SUMIF($Z$13:$Z$18,$AN13,$AB$13:$AB$18)+SUMIF($AD$13:$AD$18,$AN13,$AF$13:$AF$18)</f>
        <v>6</v>
      </c>
      <c r="AQ13" s="1175">
        <f>SUMIF($Z$13:$Z$18,$AN13,$AC$13:$AC$18)+SUMIF($AD$13:$AD$18,$AN13,$AG$13:$AG$18)</f>
        <v>3</v>
      </c>
      <c r="AR13" s="1175">
        <f>AP13-AQ13</f>
        <v>3</v>
      </c>
      <c r="AT13" s="1175">
        <v>1</v>
      </c>
      <c r="AU13" s="1175" t="str">
        <f>VLOOKUP($AT13,$AI$13:$AR$16,6,FALSE)</f>
        <v>Spanien</v>
      </c>
      <c r="AV13" s="1175">
        <f>VLOOKUP($AU13,$AN$13:$AR$16,2,FALSE)</f>
        <v>7</v>
      </c>
      <c r="AW13" s="1175">
        <f>VLOOKUP($AU13,$AN$13:$AR$16,3,FALSE)</f>
        <v>6</v>
      </c>
      <c r="AX13" s="1175">
        <f>VLOOKUP($AU13,$AN$13:$AR$16,4,FALSE)</f>
        <v>3</v>
      </c>
      <c r="AY13" s="1175">
        <f>VLOOKUP($AU13,$AN$13:$AR$16,5,FALSE)</f>
        <v>3</v>
      </c>
      <c r="AZ13" s="1237">
        <v>3</v>
      </c>
      <c r="BA13" s="1244">
        <v>41803.666666666664</v>
      </c>
      <c r="BB13" s="1239" t="s">
        <v>27</v>
      </c>
      <c r="BC13" s="1240" t="s">
        <v>6</v>
      </c>
      <c r="BD13" s="1241" t="s">
        <v>28</v>
      </c>
      <c r="BE13" s="1243">
        <f>IF(G13='Resultat &amp; tabell'!$G13,2,0)</f>
        <v>0</v>
      </c>
      <c r="BF13" s="1242" t="s">
        <v>6</v>
      </c>
      <c r="BG13" s="1243">
        <f>IF(I13='Resultat &amp; tabell'!$I13,2,0)</f>
        <v>0</v>
      </c>
      <c r="BH13" s="1243">
        <f>IF(J13='Resultat &amp; tabell'!$J13,1,0)</f>
        <v>0</v>
      </c>
      <c r="BI13" s="1227">
        <f t="shared" ref="BI13:BI18" si="26">SUM(BE13+BG13+BH13)</f>
        <v>0</v>
      </c>
      <c r="BJ13" s="1197"/>
      <c r="BK13" s="1230"/>
      <c r="BL13" s="1267"/>
      <c r="BM13" s="1267"/>
      <c r="BN13" s="1267"/>
      <c r="BO13" s="1267"/>
    </row>
    <row r="14" spans="2:67" ht="14.25" customHeight="1" x14ac:dyDescent="0.25">
      <c r="B14" s="1166">
        <v>4</v>
      </c>
      <c r="C14" s="1209">
        <v>41803.75</v>
      </c>
      <c r="D14" s="1205" t="s">
        <v>175</v>
      </c>
      <c r="E14" s="1206" t="s">
        <v>6</v>
      </c>
      <c r="F14" s="1207" t="s">
        <v>176</v>
      </c>
      <c r="G14" s="1350">
        <v>3</v>
      </c>
      <c r="H14" s="1220" t="s">
        <v>6</v>
      </c>
      <c r="I14" s="1349">
        <v>1</v>
      </c>
      <c r="J14" s="1349">
        <v>1</v>
      </c>
      <c r="K14" s="1295">
        <f>IF('Resultat &amp; tabell'!J14="",0,BI14)</f>
        <v>5</v>
      </c>
      <c r="L14" s="1285">
        <v>2</v>
      </c>
      <c r="M14" s="1301" t="str">
        <f>VLOOKUP(L14,$AT$13:$AY$16,2,FALSE)</f>
        <v>Chile</v>
      </c>
      <c r="N14" s="1302">
        <f>VLOOKUP(M14,$AU$13:$AY$16,2,FALSE)</f>
        <v>5</v>
      </c>
      <c r="O14" s="1302">
        <f>VLOOKUP(M14,$AU$13:$AY$16,3,FALSE)</f>
        <v>5</v>
      </c>
      <c r="P14" s="1302">
        <f>VLOOKUP(M14,$AU$13:$AY$16,4,FALSE)</f>
        <v>3</v>
      </c>
      <c r="Q14" s="1303">
        <f>VLOOKUP(M14,$AU$13:$AY$16,5,FALSE)</f>
        <v>2</v>
      </c>
      <c r="S14" s="1315" t="s">
        <v>1</v>
      </c>
      <c r="T14" s="1335">
        <f>SUM(K76:K83)</f>
        <v>0</v>
      </c>
      <c r="U14" s="1335">
        <f>O76</f>
        <v>6</v>
      </c>
      <c r="V14" s="1336">
        <f t="shared" si="19"/>
        <v>6</v>
      </c>
      <c r="W14" s="1172"/>
      <c r="Z14" s="1179" t="s">
        <v>30</v>
      </c>
      <c r="AA14" s="1180">
        <f t="shared" si="20"/>
        <v>3</v>
      </c>
      <c r="AB14" s="1180">
        <f t="shared" si="21"/>
        <v>3</v>
      </c>
      <c r="AC14" s="1180">
        <f t="shared" si="22"/>
        <v>1</v>
      </c>
      <c r="AD14" s="1179" t="s">
        <v>31</v>
      </c>
      <c r="AE14" s="1180">
        <f t="shared" si="23"/>
        <v>0</v>
      </c>
      <c r="AF14" s="1176">
        <f t="shared" si="24"/>
        <v>1</v>
      </c>
      <c r="AG14" s="1176">
        <f t="shared" si="25"/>
        <v>3</v>
      </c>
      <c r="AI14" s="1175">
        <f>RANK($AJ14,$AJ$13:$AJ$16,1)+COUNTIF($AJ$13:$AJ14,$AJ14)-1</f>
        <v>2</v>
      </c>
      <c r="AJ14" s="1175">
        <f>AK14+AL14+AM14</f>
        <v>2</v>
      </c>
      <c r="AK14" s="1175">
        <f>SUMPRODUCT(($AO$13:$AO$16=AO14)*($AR$13:$AR$16=AR14)*($AP$13:$AP$16&gt;AP14))</f>
        <v>0</v>
      </c>
      <c r="AL14" s="1175">
        <f>SUMPRODUCT(($AO$13:$AO$16=AO14)*($AR$13:$AR$16&gt;AR14))</f>
        <v>0</v>
      </c>
      <c r="AM14" s="1175">
        <f>RANK(AO14,$AO$13:$AO$16)</f>
        <v>2</v>
      </c>
      <c r="AN14" s="1179" t="s">
        <v>30</v>
      </c>
      <c r="AO14" s="1175">
        <f>SUMIF($Z$13:$Z$18,$AN14,$AA$13:$AA$18)+SUMIF($AD$13:$AD$18,$AN14,$AE$13:$AE$18)</f>
        <v>5</v>
      </c>
      <c r="AP14" s="1175">
        <f>SUMIF($Z$13:$Z$18,$AN14,$AB$13:$AB$18)+SUMIF($AD$13:$AD$18,AN14,$AF$13:$AF$18)</f>
        <v>5</v>
      </c>
      <c r="AQ14" s="1175">
        <f>SUMIF($Z$13:$Z$18,$AN14,$AC$13:$AC$18)+SUMIF($AD$13:$AD$18,$AN14,$AG$13:$AG$18)</f>
        <v>3</v>
      </c>
      <c r="AR14" s="1175">
        <f>AP14-AQ14</f>
        <v>2</v>
      </c>
      <c r="AT14" s="1175">
        <v>2</v>
      </c>
      <c r="AU14" s="1175" t="str">
        <f>VLOOKUP($AT14,$AI$13:$AR$16,6,FALSE)</f>
        <v>Chile</v>
      </c>
      <c r="AV14" s="1175">
        <f>VLOOKUP($AU14,$AN$13:$AR$16,2,FALSE)</f>
        <v>5</v>
      </c>
      <c r="AW14" s="1175">
        <f>VLOOKUP($AU14,$AN$13:$AR$16,3,FALSE)</f>
        <v>5</v>
      </c>
      <c r="AX14" s="1175">
        <f>VLOOKUP($AU14,$AN$13:$AR$16,4,FALSE)</f>
        <v>3</v>
      </c>
      <c r="AY14" s="1175">
        <f>VLOOKUP($AU14,$AN$13:$AR$16,5,FALSE)</f>
        <v>2</v>
      </c>
      <c r="AZ14" s="1237">
        <v>4</v>
      </c>
      <c r="BA14" s="1244">
        <v>41803.75</v>
      </c>
      <c r="BB14" s="1239" t="s">
        <v>30</v>
      </c>
      <c r="BC14" s="1240" t="s">
        <v>6</v>
      </c>
      <c r="BD14" s="1241" t="s">
        <v>31</v>
      </c>
      <c r="BE14" s="1243">
        <f>IF(G14='Resultat &amp; tabell'!$G14,2,0)</f>
        <v>2</v>
      </c>
      <c r="BF14" s="1242" t="s">
        <v>6</v>
      </c>
      <c r="BG14" s="1243">
        <f>IF(I14='Resultat &amp; tabell'!$I14,2,0)</f>
        <v>2</v>
      </c>
      <c r="BH14" s="1243">
        <f>IF(J14='Resultat &amp; tabell'!$J14,1,0)</f>
        <v>1</v>
      </c>
      <c r="BI14" s="1227">
        <f t="shared" si="26"/>
        <v>5</v>
      </c>
      <c r="BK14" s="1230"/>
      <c r="BL14" s="1267"/>
      <c r="BM14" s="1267"/>
      <c r="BN14" s="1267"/>
      <c r="BO14" s="1267"/>
    </row>
    <row r="15" spans="2:67" ht="14.25" customHeight="1" x14ac:dyDescent="0.25">
      <c r="B15" s="1166">
        <v>19</v>
      </c>
      <c r="C15" s="1209">
        <v>41808.666666666664</v>
      </c>
      <c r="D15" s="1205" t="s">
        <v>174</v>
      </c>
      <c r="E15" s="1206" t="s">
        <v>6</v>
      </c>
      <c r="F15" s="1207" t="s">
        <v>175</v>
      </c>
      <c r="G15" s="1350">
        <v>1</v>
      </c>
      <c r="H15" s="1220" t="s">
        <v>6</v>
      </c>
      <c r="I15" s="1349">
        <v>1</v>
      </c>
      <c r="J15" s="1349" t="s">
        <v>214</v>
      </c>
      <c r="K15" s="1295">
        <f>IF('Resultat &amp; tabell'!J15="",0,BI15)</f>
        <v>0</v>
      </c>
      <c r="L15" s="1285">
        <v>3</v>
      </c>
      <c r="M15" s="1316" t="str">
        <f>VLOOKUP(L15,$AT$13:$AY$16,2,FALSE)</f>
        <v>Holland</v>
      </c>
      <c r="N15" s="1317">
        <f>VLOOKUP(M15,$AU$13:$AY$16,2,FALSE)</f>
        <v>4</v>
      </c>
      <c r="O15" s="1317">
        <f>VLOOKUP(M15,$AU$13:$AY$16,3,FALSE)</f>
        <v>4</v>
      </c>
      <c r="P15" s="1317">
        <f>VLOOKUP(M15,$AU$13:$AY$16,4,FALSE)</f>
        <v>3</v>
      </c>
      <c r="Q15" s="1318">
        <f>VLOOKUP(M15,$AU$13:$AY$16,5,FALSE)</f>
        <v>1</v>
      </c>
      <c r="S15" s="1315" t="s">
        <v>29</v>
      </c>
      <c r="T15" s="1335">
        <f>SUM(K87:K90)</f>
        <v>0</v>
      </c>
      <c r="U15" s="1335">
        <f>O87</f>
        <v>0</v>
      </c>
      <c r="V15" s="1336">
        <f t="shared" si="19"/>
        <v>0</v>
      </c>
      <c r="W15" s="1172"/>
      <c r="Z15" s="1179" t="s">
        <v>27</v>
      </c>
      <c r="AA15" s="1180">
        <f t="shared" si="20"/>
        <v>1</v>
      </c>
      <c r="AB15" s="1180">
        <f t="shared" si="21"/>
        <v>1</v>
      </c>
      <c r="AC15" s="1180">
        <f t="shared" si="22"/>
        <v>1</v>
      </c>
      <c r="AD15" s="1179" t="s">
        <v>30</v>
      </c>
      <c r="AE15" s="1180">
        <f t="shared" si="23"/>
        <v>1</v>
      </c>
      <c r="AF15" s="1176">
        <f t="shared" si="24"/>
        <v>1</v>
      </c>
      <c r="AG15" s="1176">
        <f t="shared" si="25"/>
        <v>1</v>
      </c>
      <c r="AI15" s="1175">
        <f>RANK($AJ15,$AJ$13:$AJ$16,1)+COUNTIF($AJ$13:$AJ15,$AJ15)-1</f>
        <v>3</v>
      </c>
      <c r="AJ15" s="1175">
        <f>AK15+AL15+AM15</f>
        <v>3</v>
      </c>
      <c r="AK15" s="1175">
        <f>SUMPRODUCT(($AO$13:$AO$16=AO15)*($AR$13:$AR$16=AR15)*($AP$13:$AP$16&gt;AP15))</f>
        <v>0</v>
      </c>
      <c r="AL15" s="1175">
        <f>SUMPRODUCT(($AO$13:$AO$16=AO15)*($AR$13:$AR$16&gt;AR15))</f>
        <v>0</v>
      </c>
      <c r="AM15" s="1175">
        <f>RANK(AO15,$AO$13:$AO$16)</f>
        <v>3</v>
      </c>
      <c r="AN15" s="1179" t="s">
        <v>28</v>
      </c>
      <c r="AO15" s="1175">
        <f>SUMIF($Z$13:$Z$18,$AN15,$AA$13:$AA$18)+SUMIF($AD$13:$AD$18,$AN15,$AE$13:$AE$18)</f>
        <v>4</v>
      </c>
      <c r="AP15" s="1175">
        <f>SUMIF($Z$13:$Z$18,$AN15,$AB$13:$AB$18)+SUMIF($AD$13:$AD$18,AN15,$AF$13:$AF$18)</f>
        <v>4</v>
      </c>
      <c r="AQ15" s="1175">
        <f>SUMIF($Z$13:$Z$18,$AN15,$AC$13:$AC$18)+SUMIF($AD$13:$AD$18,$AN15,$AG$13:$AG$18)</f>
        <v>3</v>
      </c>
      <c r="AR15" s="1175">
        <f>AP15-AQ15</f>
        <v>1</v>
      </c>
      <c r="AT15" s="1175">
        <v>3</v>
      </c>
      <c r="AU15" s="1175" t="str">
        <f>VLOOKUP($AT15,$AI$13:$AR$16,6,FALSE)</f>
        <v>Holland</v>
      </c>
      <c r="AV15" s="1175">
        <f>VLOOKUP($AU15,$AN$13:$AR$16,2,FALSE)</f>
        <v>4</v>
      </c>
      <c r="AW15" s="1175">
        <f>VLOOKUP($AU15,$AN$13:$AR$16,3,FALSE)</f>
        <v>4</v>
      </c>
      <c r="AX15" s="1175">
        <f>VLOOKUP($AU15,$AN$13:$AR$16,4,FALSE)</f>
        <v>3</v>
      </c>
      <c r="AY15" s="1175">
        <f>VLOOKUP($AU15,$AN$13:$AR$16,5,FALSE)</f>
        <v>1</v>
      </c>
      <c r="AZ15" s="1237">
        <v>19</v>
      </c>
      <c r="BA15" s="1244">
        <v>41808.666666666664</v>
      </c>
      <c r="BB15" s="1239" t="s">
        <v>27</v>
      </c>
      <c r="BC15" s="1240" t="s">
        <v>6</v>
      </c>
      <c r="BD15" s="1241" t="s">
        <v>30</v>
      </c>
      <c r="BE15" s="1243">
        <f>IF(G15='Resultat &amp; tabell'!$G15,2,0)</f>
        <v>0</v>
      </c>
      <c r="BF15" s="1242" t="s">
        <v>6</v>
      </c>
      <c r="BG15" s="1243">
        <f>IF(I15='Resultat &amp; tabell'!$I15,2,0)</f>
        <v>0</v>
      </c>
      <c r="BH15" s="1243">
        <f>IF(J15='Resultat &amp; tabell'!$J15,1,0)</f>
        <v>0</v>
      </c>
      <c r="BI15" s="1227">
        <f t="shared" si="26"/>
        <v>0</v>
      </c>
      <c r="BK15" s="1245"/>
      <c r="BL15" s="1267"/>
      <c r="BM15" s="1267"/>
      <c r="BN15" s="1267"/>
      <c r="BO15" s="1267"/>
    </row>
    <row r="16" spans="2:67" ht="14.25" customHeight="1" x14ac:dyDescent="0.25">
      <c r="B16" s="1166">
        <v>20</v>
      </c>
      <c r="C16" s="1209">
        <v>41808.541666666664</v>
      </c>
      <c r="D16" s="1205" t="s">
        <v>176</v>
      </c>
      <c r="E16" s="1206" t="s">
        <v>6</v>
      </c>
      <c r="F16" s="1207" t="s">
        <v>177</v>
      </c>
      <c r="G16" s="1350">
        <v>0</v>
      </c>
      <c r="H16" s="1220" t="s">
        <v>6</v>
      </c>
      <c r="I16" s="1349">
        <v>2</v>
      </c>
      <c r="J16" s="1349">
        <v>2</v>
      </c>
      <c r="K16" s="1295">
        <f>IF('Resultat &amp; tabell'!J16="",0,BI16)</f>
        <v>1</v>
      </c>
      <c r="L16" s="1285">
        <v>4</v>
      </c>
      <c r="M16" s="1305" t="str">
        <f>VLOOKUP(L16,$AT$13:$AY$16,2,FALSE)</f>
        <v>Australien</v>
      </c>
      <c r="N16" s="1302">
        <f>VLOOKUP(M16,$AU$13:$AY$16,2,FALSE)</f>
        <v>0</v>
      </c>
      <c r="O16" s="1302">
        <f>VLOOKUP(M16,$AU$13:$AY$16,3,FALSE)</f>
        <v>2</v>
      </c>
      <c r="P16" s="1302">
        <f>VLOOKUP(M16,$AU$13:$AY$16,4,FALSE)</f>
        <v>8</v>
      </c>
      <c r="Q16" s="1303">
        <f>VLOOKUP(M16,$AU$13:$AY$16,5,FALSE)</f>
        <v>-6</v>
      </c>
      <c r="S16" s="1315" t="s">
        <v>41</v>
      </c>
      <c r="T16" s="1335">
        <f>SUM(K94:K95)</f>
        <v>0</v>
      </c>
      <c r="U16" s="1335">
        <f>O94</f>
        <v>0</v>
      </c>
      <c r="V16" s="1336">
        <f t="shared" si="19"/>
        <v>0</v>
      </c>
      <c r="W16" s="1172"/>
      <c r="Z16" s="1179" t="s">
        <v>31</v>
      </c>
      <c r="AA16" s="1180">
        <f t="shared" si="20"/>
        <v>0</v>
      </c>
      <c r="AB16" s="1180">
        <f t="shared" si="21"/>
        <v>0</v>
      </c>
      <c r="AC16" s="1180">
        <f t="shared" si="22"/>
        <v>2</v>
      </c>
      <c r="AD16" s="1179" t="s">
        <v>28</v>
      </c>
      <c r="AE16" s="1180">
        <f t="shared" si="23"/>
        <v>3</v>
      </c>
      <c r="AF16" s="1176">
        <f t="shared" si="24"/>
        <v>2</v>
      </c>
      <c r="AG16" s="1176">
        <f t="shared" si="25"/>
        <v>0</v>
      </c>
      <c r="AI16" s="1175">
        <f>RANK($AJ16,$AJ$13:$AJ$16,1)+COUNTIF($AJ$13:$AJ16,$AJ16)-1</f>
        <v>4</v>
      </c>
      <c r="AJ16" s="1175">
        <f>AK16+AL16+AM16</f>
        <v>4</v>
      </c>
      <c r="AK16" s="1175">
        <f>SUMPRODUCT(($AO$13:$AO$16=AO16)*($AR$13:$AR$16=AR16)*($AP$13:$AP$16&gt;AP16))</f>
        <v>0</v>
      </c>
      <c r="AL16" s="1175">
        <f>SUMPRODUCT(($AO$13:$AO$16=AO16)*($AR$13:$AR$16&gt;AR16))</f>
        <v>0</v>
      </c>
      <c r="AM16" s="1175">
        <f>RANK(AO16,$AO$13:$AO$16)</f>
        <v>4</v>
      </c>
      <c r="AN16" s="1179" t="s">
        <v>31</v>
      </c>
      <c r="AO16" s="1175">
        <f>SUMIF($Z$13:$Z$18,$AN16,$AA$13:$AA$18)+SUMIF($AD$13:$AD$18,$AN16,$AE$13:$AE$18)</f>
        <v>0</v>
      </c>
      <c r="AP16" s="1175">
        <f>SUMIF($Z$13:$Z$18,$AN16,$AB$13:$AB$18)+SUMIF($AD$13:$AD$18,AN16,$AF$13:$AF$18)</f>
        <v>2</v>
      </c>
      <c r="AQ16" s="1175">
        <f>SUMIF($Z$13:$Z$18,$AN16,$AC$13:$AC$18)+SUMIF($AD$13:$AD$18,$AN16,$AG$13:$AG$18)</f>
        <v>8</v>
      </c>
      <c r="AR16" s="1175">
        <f>AP16-AQ16</f>
        <v>-6</v>
      </c>
      <c r="AT16" s="1175">
        <v>4</v>
      </c>
      <c r="AU16" s="1175" t="str">
        <f>VLOOKUP($AT16,$AI$13:$AR$16,6,FALSE)</f>
        <v>Australien</v>
      </c>
      <c r="AV16" s="1175">
        <f>VLOOKUP($AU16,$AN$13:$AR$16,2,FALSE)</f>
        <v>0</v>
      </c>
      <c r="AW16" s="1175">
        <f>VLOOKUP($AU16,$AN$13:$AR$16,3,FALSE)</f>
        <v>2</v>
      </c>
      <c r="AX16" s="1175">
        <f>VLOOKUP($AU16,$AN$13:$AR$16,4,FALSE)</f>
        <v>8</v>
      </c>
      <c r="AY16" s="1175">
        <f>VLOOKUP($AU16,$AN$13:$AR$16,5,FALSE)</f>
        <v>-6</v>
      </c>
      <c r="AZ16" s="1237">
        <v>20</v>
      </c>
      <c r="BA16" s="1244">
        <v>41808.541666666664</v>
      </c>
      <c r="BB16" s="1239" t="s">
        <v>31</v>
      </c>
      <c r="BC16" s="1240" t="s">
        <v>6</v>
      </c>
      <c r="BD16" s="1241" t="s">
        <v>28</v>
      </c>
      <c r="BE16" s="1243">
        <f>IF(G16='Resultat &amp; tabell'!$G16,2,0)</f>
        <v>0</v>
      </c>
      <c r="BF16" s="1242" t="s">
        <v>6</v>
      </c>
      <c r="BG16" s="1243">
        <f>IF(I16='Resultat &amp; tabell'!$I16,2,0)</f>
        <v>0</v>
      </c>
      <c r="BH16" s="1243">
        <f>IF(J16='Resultat &amp; tabell'!$J16,1,0)</f>
        <v>1</v>
      </c>
      <c r="BI16" s="1227">
        <f t="shared" si="26"/>
        <v>1</v>
      </c>
      <c r="BK16" s="1245"/>
      <c r="BL16" s="1267"/>
      <c r="BM16" s="1267"/>
      <c r="BN16" s="1267"/>
      <c r="BO16" s="1267"/>
    </row>
    <row r="17" spans="2:67" ht="14.25" customHeight="1" x14ac:dyDescent="0.25">
      <c r="B17" s="1166">
        <v>35</v>
      </c>
      <c r="C17" s="1209">
        <v>41813.541666666664</v>
      </c>
      <c r="D17" s="1205" t="s">
        <v>176</v>
      </c>
      <c r="E17" s="1206" t="s">
        <v>6</v>
      </c>
      <c r="F17" s="1207" t="s">
        <v>174</v>
      </c>
      <c r="G17" s="1350">
        <v>1</v>
      </c>
      <c r="H17" s="1220" t="s">
        <v>6</v>
      </c>
      <c r="I17" s="1349">
        <v>3</v>
      </c>
      <c r="J17" s="1349">
        <v>2</v>
      </c>
      <c r="K17" s="1295">
        <f>IF('Resultat &amp; tabell'!J17="",0,BI17)</f>
        <v>3</v>
      </c>
      <c r="N17" s="1307"/>
      <c r="O17" s="1307"/>
      <c r="P17" s="1307"/>
      <c r="Q17" s="1307"/>
      <c r="S17" s="1315" t="s">
        <v>50</v>
      </c>
      <c r="T17" s="1335">
        <f>SUM(K99)</f>
        <v>0</v>
      </c>
      <c r="U17" s="1335">
        <f>O99</f>
        <v>0</v>
      </c>
      <c r="V17" s="1336">
        <f t="shared" si="19"/>
        <v>0</v>
      </c>
      <c r="W17" s="1172"/>
      <c r="Z17" s="1179" t="s">
        <v>31</v>
      </c>
      <c r="AA17" s="1180">
        <f t="shared" si="20"/>
        <v>0</v>
      </c>
      <c r="AB17" s="1180">
        <f t="shared" si="21"/>
        <v>1</v>
      </c>
      <c r="AC17" s="1180">
        <f t="shared" si="22"/>
        <v>3</v>
      </c>
      <c r="AD17" s="1179" t="s">
        <v>27</v>
      </c>
      <c r="AE17" s="1180">
        <f t="shared" si="23"/>
        <v>3</v>
      </c>
      <c r="AF17" s="1176">
        <f t="shared" si="24"/>
        <v>3</v>
      </c>
      <c r="AG17" s="1176">
        <f t="shared" si="25"/>
        <v>1</v>
      </c>
      <c r="AZ17" s="1237">
        <v>35</v>
      </c>
      <c r="BA17" s="1244">
        <v>41813.541666666664</v>
      </c>
      <c r="BB17" s="1239" t="s">
        <v>31</v>
      </c>
      <c r="BC17" s="1240" t="s">
        <v>6</v>
      </c>
      <c r="BD17" s="1241" t="s">
        <v>27</v>
      </c>
      <c r="BE17" s="1243">
        <f>IF(G17='Resultat &amp; tabell'!$G17,2,0)</f>
        <v>0</v>
      </c>
      <c r="BF17" s="1242" t="s">
        <v>6</v>
      </c>
      <c r="BG17" s="1243">
        <f>IF(I17='Resultat &amp; tabell'!$I17,2,0)</f>
        <v>2</v>
      </c>
      <c r="BH17" s="1243">
        <f>IF(J17='Resultat &amp; tabell'!$J17,1,0)</f>
        <v>1</v>
      </c>
      <c r="BI17" s="1227">
        <f t="shared" si="26"/>
        <v>3</v>
      </c>
      <c r="BL17" s="1267"/>
      <c r="BM17" s="1267"/>
      <c r="BN17" s="1267"/>
      <c r="BO17" s="1267"/>
    </row>
    <row r="18" spans="2:67" ht="14.25" customHeight="1" x14ac:dyDescent="0.25">
      <c r="B18" s="1166">
        <v>36</v>
      </c>
      <c r="C18" s="1209">
        <v>41813.541666666664</v>
      </c>
      <c r="D18" s="1205" t="s">
        <v>177</v>
      </c>
      <c r="E18" s="1206" t="s">
        <v>6</v>
      </c>
      <c r="F18" s="1207" t="s">
        <v>175</v>
      </c>
      <c r="G18" s="1350">
        <v>1</v>
      </c>
      <c r="H18" s="1220" t="s">
        <v>6</v>
      </c>
      <c r="I18" s="1349">
        <v>1</v>
      </c>
      <c r="J18" s="1349" t="s">
        <v>214</v>
      </c>
      <c r="K18" s="1295">
        <f>IF('Resultat &amp; tabell'!J18="",0,BI18)</f>
        <v>0</v>
      </c>
      <c r="M18" s="1338"/>
      <c r="N18" s="1307"/>
      <c r="O18" s="1307"/>
      <c r="P18" s="1307"/>
      <c r="Q18" s="1307"/>
      <c r="S18" s="1315" t="s">
        <v>54</v>
      </c>
      <c r="T18" s="1335">
        <f>SUM(K103)</f>
        <v>0</v>
      </c>
      <c r="U18" s="1335">
        <f>O103</f>
        <v>0</v>
      </c>
      <c r="V18" s="1336">
        <f t="shared" si="19"/>
        <v>0</v>
      </c>
      <c r="W18" s="1172"/>
      <c r="Z18" s="1179" t="s">
        <v>28</v>
      </c>
      <c r="AA18" s="1180">
        <f t="shared" si="20"/>
        <v>1</v>
      </c>
      <c r="AB18" s="1180">
        <f t="shared" si="21"/>
        <v>1</v>
      </c>
      <c r="AC18" s="1180">
        <f t="shared" si="22"/>
        <v>1</v>
      </c>
      <c r="AD18" s="1179" t="s">
        <v>30</v>
      </c>
      <c r="AE18" s="1180">
        <f t="shared" si="23"/>
        <v>1</v>
      </c>
      <c r="AF18" s="1176">
        <f t="shared" si="24"/>
        <v>1</v>
      </c>
      <c r="AG18" s="1176">
        <f t="shared" si="25"/>
        <v>1</v>
      </c>
      <c r="AJ18" s="1189"/>
      <c r="AZ18" s="1237">
        <v>36</v>
      </c>
      <c r="BA18" s="1244">
        <v>41813.541666666664</v>
      </c>
      <c r="BB18" s="1239" t="s">
        <v>28</v>
      </c>
      <c r="BC18" s="1240" t="s">
        <v>6</v>
      </c>
      <c r="BD18" s="1241" t="s">
        <v>30</v>
      </c>
      <c r="BE18" s="1243">
        <f>IF(G18='Resultat &amp; tabell'!$G18,2,0)</f>
        <v>0</v>
      </c>
      <c r="BF18" s="1242" t="s">
        <v>6</v>
      </c>
      <c r="BG18" s="1243">
        <f>IF(I18='Resultat &amp; tabell'!$I18,2,0)</f>
        <v>0</v>
      </c>
      <c r="BH18" s="1243">
        <f>IF(J18='Resultat &amp; tabell'!$J18,1,0)</f>
        <v>0</v>
      </c>
      <c r="BI18" s="1227">
        <f t="shared" si="26"/>
        <v>0</v>
      </c>
      <c r="BL18" s="1267"/>
      <c r="BM18" s="1267"/>
      <c r="BN18" s="1267"/>
      <c r="BO18" s="1267"/>
    </row>
    <row r="19" spans="2:67" ht="14.25" customHeight="1" x14ac:dyDescent="0.25">
      <c r="C19" s="1181"/>
      <c r="I19" s="1338"/>
      <c r="K19" s="1308"/>
      <c r="M19" s="1162"/>
      <c r="N19" s="1307"/>
      <c r="O19" s="1307"/>
      <c r="P19" s="1307"/>
      <c r="Q19" s="1307"/>
      <c r="S19" s="1319" t="s">
        <v>82</v>
      </c>
      <c r="T19" s="1335">
        <v>0</v>
      </c>
      <c r="U19" s="1307">
        <f>SUM(X4:X5)</f>
        <v>0</v>
      </c>
      <c r="V19" s="1336">
        <f>SUM(T19:U19)</f>
        <v>0</v>
      </c>
      <c r="W19" s="1186"/>
      <c r="X19" s="1186"/>
      <c r="BA19" s="1252"/>
      <c r="BI19" s="1228"/>
      <c r="BL19" s="1267"/>
      <c r="BM19" s="1267"/>
      <c r="BN19" s="1267"/>
      <c r="BO19" s="1267"/>
    </row>
    <row r="20" spans="2:67" s="1186" customFormat="1" ht="12.75" customHeight="1" x14ac:dyDescent="0.25">
      <c r="B20" s="1163" t="s">
        <v>40</v>
      </c>
      <c r="C20" s="1184"/>
      <c r="D20" s="1169"/>
      <c r="E20" s="1170"/>
      <c r="F20" s="1162"/>
      <c r="G20" s="1170"/>
      <c r="H20" s="1170"/>
      <c r="I20" s="1162"/>
      <c r="J20" s="1170"/>
      <c r="K20" s="1162"/>
      <c r="L20" s="1309"/>
      <c r="M20" s="1310"/>
      <c r="N20" s="1311"/>
      <c r="O20" s="1311"/>
      <c r="P20" s="1311"/>
      <c r="Q20" s="1311"/>
      <c r="R20" s="1310"/>
      <c r="S20" s="1341" t="s">
        <v>110</v>
      </c>
      <c r="T20" s="1342"/>
      <c r="U20" s="1342"/>
      <c r="V20" s="1343">
        <f>SUM(V13:V19)</f>
        <v>72</v>
      </c>
      <c r="Z20" s="1173"/>
      <c r="AA20" s="1180"/>
      <c r="AB20" s="1180"/>
      <c r="AC20" s="1180"/>
      <c r="AD20" s="1173"/>
      <c r="AE20" s="1187"/>
      <c r="AF20" s="1188"/>
      <c r="AG20" s="1188"/>
      <c r="AH20" s="1187"/>
      <c r="AI20" s="1187"/>
      <c r="AJ20" s="1187"/>
      <c r="AK20" s="1187"/>
      <c r="AL20" s="1187"/>
      <c r="AM20" s="1187"/>
      <c r="AN20" s="1187"/>
      <c r="AO20" s="1187"/>
      <c r="AP20" s="1187"/>
      <c r="AQ20" s="1187"/>
      <c r="AR20" s="1187"/>
      <c r="AS20" s="1187"/>
      <c r="AT20" s="1187"/>
      <c r="AU20" s="1187"/>
      <c r="AV20" s="1187"/>
      <c r="AW20" s="1187"/>
      <c r="AX20" s="1187"/>
      <c r="AY20" s="1187"/>
      <c r="AZ20" s="1230" t="s">
        <v>40</v>
      </c>
      <c r="BA20" s="1254"/>
      <c r="BB20" s="1231"/>
      <c r="BC20" s="1232"/>
      <c r="BD20" s="1231"/>
      <c r="BE20" s="1232"/>
      <c r="BF20" s="1232"/>
      <c r="BG20" s="1232"/>
      <c r="BH20" s="1232"/>
      <c r="BI20" s="1229"/>
      <c r="BJ20" s="1196"/>
      <c r="BK20" s="1198"/>
      <c r="BL20" s="1229"/>
      <c r="BM20" s="1229"/>
      <c r="BN20" s="1229"/>
      <c r="BO20" s="1229"/>
    </row>
    <row r="21" spans="2:67" s="1186" customFormat="1" ht="14.25" customHeight="1" x14ac:dyDescent="0.25">
      <c r="B21" s="1216" t="s">
        <v>2</v>
      </c>
      <c r="C21" s="121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218" t="s">
        <v>81</v>
      </c>
      <c r="K21" s="1312" t="s">
        <v>89</v>
      </c>
      <c r="L21" s="1309"/>
      <c r="M21" s="1291" t="s">
        <v>40</v>
      </c>
      <c r="N21" s="1292" t="s">
        <v>89</v>
      </c>
      <c r="O21" s="1292" t="s">
        <v>90</v>
      </c>
      <c r="P21" s="1292" t="s">
        <v>91</v>
      </c>
      <c r="Q21" s="1293" t="s">
        <v>101</v>
      </c>
      <c r="R21" s="1310"/>
      <c r="S21" s="1310"/>
      <c r="W21" s="1190"/>
      <c r="Z21" s="1177" t="s">
        <v>87</v>
      </c>
      <c r="AA21" s="1177" t="s">
        <v>89</v>
      </c>
      <c r="AB21" s="1177" t="s">
        <v>90</v>
      </c>
      <c r="AC21" s="1177" t="s">
        <v>91</v>
      </c>
      <c r="AD21" s="1177" t="s">
        <v>88</v>
      </c>
      <c r="AE21" s="1177" t="s">
        <v>89</v>
      </c>
      <c r="AF21" s="1177" t="s">
        <v>90</v>
      </c>
      <c r="AG21" s="1177" t="s">
        <v>91</v>
      </c>
      <c r="AH21" s="1187"/>
      <c r="AI21" s="1178" t="s">
        <v>99</v>
      </c>
      <c r="AJ21" s="1178" t="s">
        <v>98</v>
      </c>
      <c r="AK21" s="1178" t="s">
        <v>97</v>
      </c>
      <c r="AL21" s="1177" t="s">
        <v>96</v>
      </c>
      <c r="AM21" s="1177" t="s">
        <v>95</v>
      </c>
      <c r="AN21" s="1177" t="s">
        <v>92</v>
      </c>
      <c r="AO21" s="1177" t="s">
        <v>89</v>
      </c>
      <c r="AP21" s="1177" t="s">
        <v>90</v>
      </c>
      <c r="AQ21" s="1177" t="s">
        <v>91</v>
      </c>
      <c r="AR21" s="1178" t="s">
        <v>93</v>
      </c>
      <c r="AS21" s="1187"/>
      <c r="AT21" s="1177" t="s">
        <v>94</v>
      </c>
      <c r="AU21" s="1177" t="s">
        <v>92</v>
      </c>
      <c r="AV21" s="1177" t="s">
        <v>89</v>
      </c>
      <c r="AW21" s="1177" t="s">
        <v>90</v>
      </c>
      <c r="AX21" s="1177" t="s">
        <v>91</v>
      </c>
      <c r="AY21" s="1178" t="s">
        <v>93</v>
      </c>
      <c r="AZ21" s="1259" t="s">
        <v>2</v>
      </c>
      <c r="BA21" s="125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258" t="s">
        <v>81</v>
      </c>
      <c r="BI21" s="1219" t="s">
        <v>89</v>
      </c>
      <c r="BJ21" s="1196"/>
      <c r="BK21" s="1233"/>
      <c r="BL21" s="1229"/>
      <c r="BM21" s="1229"/>
      <c r="BN21" s="1229"/>
      <c r="BO21" s="1229"/>
    </row>
    <row r="22" spans="2:67" ht="14.25" customHeight="1" x14ac:dyDescent="0.25">
      <c r="B22" s="1166">
        <v>5</v>
      </c>
      <c r="C22" s="1209">
        <v>41804.541666666664</v>
      </c>
      <c r="D22" s="1205" t="s">
        <v>173</v>
      </c>
      <c r="E22" s="1206" t="s">
        <v>6</v>
      </c>
      <c r="F22" s="1207" t="s">
        <v>172</v>
      </c>
      <c r="G22" s="1352">
        <v>2</v>
      </c>
      <c r="H22" s="1220" t="s">
        <v>6</v>
      </c>
      <c r="I22" s="1351">
        <v>0</v>
      </c>
      <c r="J22" s="1351">
        <v>1</v>
      </c>
      <c r="K22" s="1295">
        <f>IF('Resultat &amp; tabell'!J22="",0,BI22)</f>
        <v>3</v>
      </c>
      <c r="L22" s="1296">
        <v>1</v>
      </c>
      <c r="M22" s="1297" t="str">
        <f>VLOOKUP(L22,$AT$22:$AY$25,2,FALSE)</f>
        <v>Colombia</v>
      </c>
      <c r="N22" s="1298">
        <f>VLOOKUP(M22,$AU$22:$AY$25,2,FALSE)</f>
        <v>7</v>
      </c>
      <c r="O22" s="1298">
        <f>VLOOKUP(M22,$AU$22:$AY$25,3,FALSE)</f>
        <v>6</v>
      </c>
      <c r="P22" s="1298">
        <f>VLOOKUP(M22,$AU$22:$AY$25,4,FALSE)</f>
        <v>2</v>
      </c>
      <c r="Q22" s="1299">
        <f>VLOOKUP(M22,$AU$22:$AY$25,5,FALSE)</f>
        <v>4</v>
      </c>
      <c r="S22" s="1288"/>
      <c r="T22" s="1172"/>
      <c r="U22" s="1172"/>
      <c r="V22" s="1172"/>
      <c r="W22" s="1172"/>
      <c r="Z22" s="1179" t="s">
        <v>42</v>
      </c>
      <c r="AA22" s="1180">
        <f t="shared" ref="AA22:AA27" si="27">IF(G22="",0,IF($G22&lt;$I22,0,IF($G22=$I22,1,3)))</f>
        <v>3</v>
      </c>
      <c r="AB22" s="1180">
        <f t="shared" ref="AB22:AB27" si="28">G22</f>
        <v>2</v>
      </c>
      <c r="AC22" s="1180">
        <f t="shared" ref="AC22:AC27" si="29">I22</f>
        <v>0</v>
      </c>
      <c r="AD22" s="1179" t="s">
        <v>43</v>
      </c>
      <c r="AE22" s="1180">
        <f t="shared" ref="AE22:AE27" si="30">IF(I22="",0,IF(I22&lt;G22,0,IF(G22=I22,1,3)))</f>
        <v>0</v>
      </c>
      <c r="AF22" s="1176">
        <f t="shared" ref="AF22:AF27" si="31">I22</f>
        <v>0</v>
      </c>
      <c r="AG22" s="1176">
        <f t="shared" ref="AG22:AG27" si="32">G22</f>
        <v>2</v>
      </c>
      <c r="AI22" s="1175">
        <f>RANK($AJ22,$AJ$22:$AJ$25,1)+COUNTIF($AJ$22:$AJ22,$AJ22)-1</f>
        <v>1</v>
      </c>
      <c r="AJ22" s="1175">
        <f>AK22+AL22+AM22</f>
        <v>1</v>
      </c>
      <c r="AK22" s="1175">
        <f>SUMPRODUCT(($AO$22:$AO$25=AO22)*($AR$22:$AR$25=AR22)*($AP$22:$AP$25&gt;AP22))</f>
        <v>0</v>
      </c>
      <c r="AL22" s="1175">
        <f>SUMPRODUCT(($AO$22:$AO$25=AO22)*($AR$22:$AR$25&gt;AR22))</f>
        <v>0</v>
      </c>
      <c r="AM22" s="1175">
        <f>RANK(AO22,$AO$22:$AO$25)</f>
        <v>1</v>
      </c>
      <c r="AN22" s="1179" t="s">
        <v>42</v>
      </c>
      <c r="AO22" s="1175">
        <f>SUMIF($Z$22:$Z$27,$AN22,$AA$22:$AA$27)+SUMIF($AD$22:$AD$27,$AN22,$AE$22:$AE$27)</f>
        <v>7</v>
      </c>
      <c r="AP22" s="1175">
        <f>SUMIF($Z$22:$Z$27,$AN22,$AB$22:$AB$27)+SUMIF($AD$22:$AD$27,$AN22,$AF$22:$AF$27)</f>
        <v>6</v>
      </c>
      <c r="AQ22" s="1175">
        <f>SUMIF($Z$22:$Z$27,$AN22,$AC$22:$AC$27)+SUMIF($AD$22:$AD$27,$AN22,$AG$22:$AG$27)</f>
        <v>2</v>
      </c>
      <c r="AR22" s="1175">
        <f>AP22-AQ22</f>
        <v>4</v>
      </c>
      <c r="AT22" s="1175">
        <v>1</v>
      </c>
      <c r="AU22" s="1175" t="str">
        <f>VLOOKUP($AT22,$AI$22:$AR$25,6,FALSE)</f>
        <v>Colombia</v>
      </c>
      <c r="AV22" s="1175">
        <f>VLOOKUP($AU22,$AN$22:$AR$25,2,FALSE)</f>
        <v>7</v>
      </c>
      <c r="AW22" s="1175">
        <f>VLOOKUP($AU22,$AN$22:$AR$25,3,FALSE)</f>
        <v>6</v>
      </c>
      <c r="AX22" s="1175">
        <f>VLOOKUP($AU22,$AN$22:$AR$25,4,FALSE)</f>
        <v>2</v>
      </c>
      <c r="AY22" s="1175">
        <f>VLOOKUP($AU22,$AN$22:$AR$25,5,FALSE)</f>
        <v>4</v>
      </c>
      <c r="AZ22" s="1237">
        <v>5</v>
      </c>
      <c r="BA22" s="1244">
        <v>41804.541666666664</v>
      </c>
      <c r="BB22" s="1239" t="s">
        <v>42</v>
      </c>
      <c r="BC22" s="1240" t="s">
        <v>6</v>
      </c>
      <c r="BD22" s="1241" t="s">
        <v>43</v>
      </c>
      <c r="BE22" s="1243">
        <f>IF(G22='Resultat &amp; tabell'!$G22,2,0)</f>
        <v>0</v>
      </c>
      <c r="BF22" s="1242" t="s">
        <v>6</v>
      </c>
      <c r="BG22" s="1243">
        <f>IF(I22='Resultat &amp; tabell'!$I22,2,0)</f>
        <v>2</v>
      </c>
      <c r="BH22" s="1243">
        <f>IF(J22='Resultat &amp; tabell'!$J22,1,0)</f>
        <v>1</v>
      </c>
      <c r="BI22" s="1227">
        <f t="shared" ref="BI22:BI27" si="33">SUM(BE22+BG22+BH22)</f>
        <v>3</v>
      </c>
      <c r="BJ22" s="1197"/>
      <c r="BK22" s="1230"/>
      <c r="BL22" s="1267"/>
      <c r="BM22" s="1267"/>
      <c r="BN22" s="1267"/>
      <c r="BO22" s="1267"/>
    </row>
    <row r="23" spans="2:67" ht="14.25" customHeight="1" x14ac:dyDescent="0.25">
      <c r="B23" s="1166">
        <v>6</v>
      </c>
      <c r="C23" s="1209">
        <v>41805</v>
      </c>
      <c r="D23" s="1213" t="s">
        <v>167</v>
      </c>
      <c r="E23" s="1206" t="s">
        <v>6</v>
      </c>
      <c r="F23" s="1207" t="s">
        <v>171</v>
      </c>
      <c r="G23" s="1352">
        <v>1</v>
      </c>
      <c r="H23" s="1220" t="s">
        <v>6</v>
      </c>
      <c r="I23" s="1351">
        <v>1</v>
      </c>
      <c r="J23" s="1351" t="s">
        <v>214</v>
      </c>
      <c r="K23" s="1295">
        <f>IF('Resultat &amp; tabell'!J23="",0,BI23)</f>
        <v>2</v>
      </c>
      <c r="L23" s="1285">
        <v>2</v>
      </c>
      <c r="M23" s="1301" t="str">
        <f>VLOOKUP(L23,$AT$22:$AY$25,2,FALSE)</f>
        <v>Japan</v>
      </c>
      <c r="N23" s="1302">
        <f>VLOOKUP(M23,$AU$22:$AY$25,2,FALSE)</f>
        <v>3</v>
      </c>
      <c r="O23" s="1302">
        <f>VLOOKUP(M23,$AU$22:$AY$25,3,FALSE)</f>
        <v>3</v>
      </c>
      <c r="P23" s="1302">
        <f>VLOOKUP(M23,$AU$22:$AY$25,4,FALSE)</f>
        <v>3</v>
      </c>
      <c r="Q23" s="1303">
        <f>VLOOKUP(M23,$AU$22:$AY$25,5,FALSE)</f>
        <v>0</v>
      </c>
      <c r="S23" s="1288"/>
      <c r="T23" s="1172"/>
      <c r="U23" s="1172"/>
      <c r="V23" s="1172"/>
      <c r="W23" s="1172"/>
      <c r="Z23" s="1176" t="s">
        <v>46</v>
      </c>
      <c r="AA23" s="1180">
        <f t="shared" si="27"/>
        <v>1</v>
      </c>
      <c r="AB23" s="1180">
        <f t="shared" si="28"/>
        <v>1</v>
      </c>
      <c r="AC23" s="1180">
        <f t="shared" si="29"/>
        <v>1</v>
      </c>
      <c r="AD23" s="1179" t="s">
        <v>47</v>
      </c>
      <c r="AE23" s="1180">
        <f t="shared" si="30"/>
        <v>1</v>
      </c>
      <c r="AF23" s="1176">
        <f t="shared" si="31"/>
        <v>1</v>
      </c>
      <c r="AG23" s="1176">
        <f t="shared" si="32"/>
        <v>1</v>
      </c>
      <c r="AI23" s="1175">
        <f>RANK($AJ23,$AJ$22:$AJ$25,1)+COUNTIF($AJ$22:$AJ23,$AJ23)-1</f>
        <v>3</v>
      </c>
      <c r="AJ23" s="1175">
        <f>AK23+AL23+AM23</f>
        <v>3</v>
      </c>
      <c r="AK23" s="1175">
        <f t="shared" ref="AK23:AK25" si="34">SUMPRODUCT(($AO$22:$AO$25=AO23)*($AR$22:$AR$25=AR23)*($AP$22:$AP$25&gt;AP23))</f>
        <v>0</v>
      </c>
      <c r="AL23" s="1175">
        <f t="shared" ref="AL23:AL25" si="35">SUMPRODUCT(($AO$22:$AO$25=AO23)*($AR$22:$AR$25&gt;AR23))</f>
        <v>0</v>
      </c>
      <c r="AM23" s="1175">
        <f t="shared" ref="AM23:AM25" si="36">RANK(AO23,$AO$22:$AO$25)</f>
        <v>3</v>
      </c>
      <c r="AN23" s="1176" t="s">
        <v>46</v>
      </c>
      <c r="AO23" s="1175">
        <f t="shared" ref="AO23:AO25" si="37">SUMIF($Z$22:$Z$27,$AN23,$AA$22:$AA$27)+SUMIF($AD$22:$AD$27,$AN23,$AE$22:$AE$27)</f>
        <v>2</v>
      </c>
      <c r="AP23" s="1175">
        <f t="shared" ref="AP23:AP25" si="38">SUMIF($Z$22:$Z$27,$AN23,$AB$22:$AB$27)+SUMIF($AD$22:$AD$27,$AN23,$AF$22:$AF$27)</f>
        <v>3</v>
      </c>
      <c r="AQ23" s="1175">
        <f t="shared" ref="AQ23:AQ25" si="39">SUMIF($Z$22:$Z$27,$AN23,$AC$22:$AC$27)+SUMIF($AD$22:$AD$27,$AN23,$AG$22:$AG$27)</f>
        <v>5</v>
      </c>
      <c r="AR23" s="1175">
        <f t="shared" ref="AR23:AR25" si="40">AP23-AQ23</f>
        <v>-2</v>
      </c>
      <c r="AT23" s="1175">
        <v>2</v>
      </c>
      <c r="AU23" s="1175" t="str">
        <f t="shared" ref="AU23:AU25" si="41">VLOOKUP($AT23,$AI$22:$AR$25,6,FALSE)</f>
        <v>Japan</v>
      </c>
      <c r="AV23" s="1175">
        <f t="shared" ref="AV23:AV25" si="42">VLOOKUP($AU23,$AN$22:$AR$25,2,FALSE)</f>
        <v>3</v>
      </c>
      <c r="AW23" s="1175">
        <f t="shared" ref="AW23:AW25" si="43">VLOOKUP($AU23,$AN$22:$AR$25,3,FALSE)</f>
        <v>3</v>
      </c>
      <c r="AX23" s="1175">
        <f t="shared" ref="AX23:AX25" si="44">VLOOKUP($AU23,$AN$22:$AR$25,4,FALSE)</f>
        <v>3</v>
      </c>
      <c r="AY23" s="1175">
        <f t="shared" ref="AY23:AY25" si="45">VLOOKUP($AU23,$AN$22:$AR$25,5,FALSE)</f>
        <v>0</v>
      </c>
      <c r="AZ23" s="1237">
        <v>6</v>
      </c>
      <c r="BA23" s="1244">
        <v>41805</v>
      </c>
      <c r="BB23" s="1260" t="s">
        <v>46</v>
      </c>
      <c r="BC23" s="1240" t="s">
        <v>6</v>
      </c>
      <c r="BD23" s="1241" t="s">
        <v>47</v>
      </c>
      <c r="BE23" s="1243">
        <f>IF(G23='Resultat &amp; tabell'!$G23,2,0)</f>
        <v>0</v>
      </c>
      <c r="BF23" s="1242" t="s">
        <v>6</v>
      </c>
      <c r="BG23" s="1243">
        <f>IF(I23='Resultat &amp; tabell'!$I23,2,0)</f>
        <v>2</v>
      </c>
      <c r="BH23" s="1243">
        <f>IF(J23='Resultat &amp; tabell'!$J23,1,0)</f>
        <v>0</v>
      </c>
      <c r="BI23" s="1227">
        <f t="shared" si="33"/>
        <v>2</v>
      </c>
      <c r="BK23" s="1230"/>
      <c r="BL23" s="1267"/>
      <c r="BM23" s="1267"/>
      <c r="BN23" s="1267"/>
      <c r="BO23" s="1267"/>
    </row>
    <row r="24" spans="2:67" ht="14.25" customHeight="1" x14ac:dyDescent="0.25">
      <c r="B24" s="1166">
        <v>21</v>
      </c>
      <c r="C24" s="1209">
        <v>41809.541666666664</v>
      </c>
      <c r="D24" s="1205" t="s">
        <v>173</v>
      </c>
      <c r="E24" s="1206" t="s">
        <v>6</v>
      </c>
      <c r="F24" s="1207" t="s">
        <v>167</v>
      </c>
      <c r="G24" s="1352">
        <v>3</v>
      </c>
      <c r="H24" s="1220" t="s">
        <v>6</v>
      </c>
      <c r="I24" s="1351">
        <v>1</v>
      </c>
      <c r="J24" s="1351">
        <v>1</v>
      </c>
      <c r="K24" s="1295">
        <f>IF('Resultat &amp; tabell'!J24="",0,BI24)</f>
        <v>3</v>
      </c>
      <c r="L24" s="1285">
        <v>3</v>
      </c>
      <c r="M24" s="1316" t="str">
        <f>VLOOKUP(L24,$AT$22:$AY$25,2,FALSE)</f>
        <v>Elfenbenskusten</v>
      </c>
      <c r="N24" s="1317">
        <f>VLOOKUP(M24,$AU$22:$AY$25,2,FALSE)</f>
        <v>2</v>
      </c>
      <c r="O24" s="1317">
        <f>VLOOKUP(M24,$AU$22:$AY$25,3,FALSE)</f>
        <v>3</v>
      </c>
      <c r="P24" s="1317">
        <f>VLOOKUP(M24,$AU$22:$AY$25,4,FALSE)</f>
        <v>5</v>
      </c>
      <c r="Q24" s="1318">
        <f>VLOOKUP(M24,$AU$22:$AY$25,5,FALSE)</f>
        <v>-2</v>
      </c>
      <c r="S24" s="1288"/>
      <c r="T24" s="1172"/>
      <c r="U24" s="1172"/>
      <c r="V24" s="1172"/>
      <c r="W24" s="1172"/>
      <c r="Z24" s="1179" t="s">
        <v>42</v>
      </c>
      <c r="AA24" s="1180">
        <f t="shared" si="27"/>
        <v>3</v>
      </c>
      <c r="AB24" s="1180">
        <f t="shared" si="28"/>
        <v>3</v>
      </c>
      <c r="AC24" s="1180">
        <f t="shared" si="29"/>
        <v>1</v>
      </c>
      <c r="AD24" s="1179" t="s">
        <v>46</v>
      </c>
      <c r="AE24" s="1180">
        <f t="shared" si="30"/>
        <v>0</v>
      </c>
      <c r="AF24" s="1176">
        <f t="shared" si="31"/>
        <v>1</v>
      </c>
      <c r="AG24" s="1176">
        <f t="shared" si="32"/>
        <v>3</v>
      </c>
      <c r="AI24" s="1175">
        <f>RANK($AJ24,$AJ$22:$AJ$25,1)+COUNTIF($AJ$22:$AJ24,$AJ24)-1</f>
        <v>4</v>
      </c>
      <c r="AJ24" s="1175">
        <f>AK24+AL24+AM24</f>
        <v>4</v>
      </c>
      <c r="AK24" s="1175">
        <f t="shared" si="34"/>
        <v>1</v>
      </c>
      <c r="AL24" s="1175">
        <f t="shared" si="35"/>
        <v>0</v>
      </c>
      <c r="AM24" s="1175">
        <f t="shared" si="36"/>
        <v>3</v>
      </c>
      <c r="AN24" s="1179" t="s">
        <v>43</v>
      </c>
      <c r="AO24" s="1175">
        <f t="shared" si="37"/>
        <v>2</v>
      </c>
      <c r="AP24" s="1175">
        <f t="shared" si="38"/>
        <v>2</v>
      </c>
      <c r="AQ24" s="1175">
        <f t="shared" si="39"/>
        <v>4</v>
      </c>
      <c r="AR24" s="1175">
        <f t="shared" si="40"/>
        <v>-2</v>
      </c>
      <c r="AT24" s="1175">
        <v>3</v>
      </c>
      <c r="AU24" s="1175" t="str">
        <f t="shared" si="41"/>
        <v>Elfenbenskusten</v>
      </c>
      <c r="AV24" s="1175">
        <f t="shared" si="42"/>
        <v>2</v>
      </c>
      <c r="AW24" s="1175">
        <f t="shared" si="43"/>
        <v>3</v>
      </c>
      <c r="AX24" s="1175">
        <f t="shared" si="44"/>
        <v>5</v>
      </c>
      <c r="AY24" s="1175">
        <f t="shared" si="45"/>
        <v>-2</v>
      </c>
      <c r="AZ24" s="1237">
        <v>21</v>
      </c>
      <c r="BA24" s="1244">
        <v>41809.541666666664</v>
      </c>
      <c r="BB24" s="1239" t="s">
        <v>42</v>
      </c>
      <c r="BC24" s="1240" t="s">
        <v>6</v>
      </c>
      <c r="BD24" s="1241" t="s">
        <v>46</v>
      </c>
      <c r="BE24" s="1243">
        <f>IF(G24='Resultat &amp; tabell'!$G24,2,0)</f>
        <v>0</v>
      </c>
      <c r="BF24" s="1242" t="s">
        <v>6</v>
      </c>
      <c r="BG24" s="1243">
        <f>IF(I24='Resultat &amp; tabell'!$I24,2,0)</f>
        <v>2</v>
      </c>
      <c r="BH24" s="1243">
        <f>IF(J24='Resultat &amp; tabell'!$J24,1,0)</f>
        <v>1</v>
      </c>
      <c r="BI24" s="1227">
        <f t="shared" si="33"/>
        <v>3</v>
      </c>
      <c r="BK24" s="1245"/>
      <c r="BL24" s="1267"/>
      <c r="BM24" s="1267"/>
      <c r="BN24" s="1267"/>
      <c r="BO24" s="1267"/>
    </row>
    <row r="25" spans="2:67" ht="14.25" customHeight="1" x14ac:dyDescent="0.25">
      <c r="B25" s="1166">
        <v>22</v>
      </c>
      <c r="C25" s="1209">
        <v>41809.791666666664</v>
      </c>
      <c r="D25" s="1205" t="s">
        <v>171</v>
      </c>
      <c r="E25" s="1206" t="s">
        <v>6</v>
      </c>
      <c r="F25" s="1207" t="s">
        <v>172</v>
      </c>
      <c r="G25" s="1352">
        <v>1</v>
      </c>
      <c r="H25" s="1220" t="s">
        <v>6</v>
      </c>
      <c r="I25" s="1351">
        <v>1</v>
      </c>
      <c r="J25" s="1351" t="s">
        <v>214</v>
      </c>
      <c r="K25" s="1295">
        <f>IF('Resultat &amp; tabell'!J25="",0,BI25)</f>
        <v>1</v>
      </c>
      <c r="L25" s="1285">
        <v>4</v>
      </c>
      <c r="M25" s="1305" t="str">
        <f>VLOOKUP(L25,$AT$22:$AY$25,2,FALSE)</f>
        <v>Grekland</v>
      </c>
      <c r="N25" s="1302">
        <f>VLOOKUP(M25,$AU$22:$AY$25,2,FALSE)</f>
        <v>2</v>
      </c>
      <c r="O25" s="1302">
        <f>VLOOKUP(M25,$AU$22:$AY$25,3,FALSE)</f>
        <v>2</v>
      </c>
      <c r="P25" s="1302">
        <f>VLOOKUP(M25,$AU$22:$AY$25,4,FALSE)</f>
        <v>4</v>
      </c>
      <c r="Q25" s="1303">
        <f>VLOOKUP(M25,$AU$22:$AY$25,5,FALSE)</f>
        <v>-2</v>
      </c>
      <c r="S25" s="1288"/>
      <c r="T25" s="1172"/>
      <c r="U25" s="1172"/>
      <c r="V25" s="1172"/>
      <c r="W25" s="1172"/>
      <c r="Z25" s="1179" t="s">
        <v>47</v>
      </c>
      <c r="AA25" s="1180">
        <f t="shared" si="27"/>
        <v>1</v>
      </c>
      <c r="AB25" s="1180">
        <f t="shared" si="28"/>
        <v>1</v>
      </c>
      <c r="AC25" s="1180">
        <f t="shared" si="29"/>
        <v>1</v>
      </c>
      <c r="AD25" s="1179" t="s">
        <v>43</v>
      </c>
      <c r="AE25" s="1180">
        <f t="shared" si="30"/>
        <v>1</v>
      </c>
      <c r="AF25" s="1176">
        <f t="shared" si="31"/>
        <v>1</v>
      </c>
      <c r="AG25" s="1176">
        <f t="shared" si="32"/>
        <v>1</v>
      </c>
      <c r="AI25" s="1175">
        <f>RANK($AJ25,$AJ$22:$AJ$25,1)+COUNTIF($AJ$22:$AJ25,$AJ25)-1</f>
        <v>2</v>
      </c>
      <c r="AJ25" s="1175">
        <f>AK25+AL25+AM25</f>
        <v>2</v>
      </c>
      <c r="AK25" s="1175">
        <f t="shared" si="34"/>
        <v>0</v>
      </c>
      <c r="AL25" s="1175">
        <f t="shared" si="35"/>
        <v>0</v>
      </c>
      <c r="AM25" s="1175">
        <f t="shared" si="36"/>
        <v>2</v>
      </c>
      <c r="AN25" s="1179" t="s">
        <v>47</v>
      </c>
      <c r="AO25" s="1175">
        <f t="shared" si="37"/>
        <v>3</v>
      </c>
      <c r="AP25" s="1175">
        <f t="shared" si="38"/>
        <v>3</v>
      </c>
      <c r="AQ25" s="1175">
        <f t="shared" si="39"/>
        <v>3</v>
      </c>
      <c r="AR25" s="1175">
        <f t="shared" si="40"/>
        <v>0</v>
      </c>
      <c r="AT25" s="1175">
        <v>4</v>
      </c>
      <c r="AU25" s="1175" t="str">
        <f t="shared" si="41"/>
        <v>Grekland</v>
      </c>
      <c r="AV25" s="1175">
        <f t="shared" si="42"/>
        <v>2</v>
      </c>
      <c r="AW25" s="1175">
        <f t="shared" si="43"/>
        <v>2</v>
      </c>
      <c r="AX25" s="1175">
        <f t="shared" si="44"/>
        <v>4</v>
      </c>
      <c r="AY25" s="1175">
        <f t="shared" si="45"/>
        <v>-2</v>
      </c>
      <c r="AZ25" s="1237">
        <v>22</v>
      </c>
      <c r="BA25" s="1244">
        <v>41809.791666666664</v>
      </c>
      <c r="BB25" s="1239" t="s">
        <v>47</v>
      </c>
      <c r="BC25" s="1240" t="s">
        <v>6</v>
      </c>
      <c r="BD25" s="1241" t="s">
        <v>43</v>
      </c>
      <c r="BE25" s="1243">
        <f>IF(G25='Resultat &amp; tabell'!$G25,2,0)</f>
        <v>0</v>
      </c>
      <c r="BF25" s="1242" t="s">
        <v>6</v>
      </c>
      <c r="BG25" s="1243">
        <f>IF(I25='Resultat &amp; tabell'!$I25,2,0)</f>
        <v>0</v>
      </c>
      <c r="BH25" s="1243">
        <f>IF(J25='Resultat &amp; tabell'!$J25,1,0)</f>
        <v>1</v>
      </c>
      <c r="BI25" s="1227">
        <f t="shared" si="33"/>
        <v>1</v>
      </c>
      <c r="BK25" s="1245"/>
      <c r="BL25" s="1267"/>
      <c r="BM25" s="1267"/>
      <c r="BN25" s="1267"/>
      <c r="BO25" s="1267"/>
    </row>
    <row r="26" spans="2:67" ht="14.25" customHeight="1" x14ac:dyDescent="0.25">
      <c r="B26" s="1166">
        <v>37</v>
      </c>
      <c r="C26" s="1209">
        <v>41814.666666666664</v>
      </c>
      <c r="D26" s="1205" t="s">
        <v>171</v>
      </c>
      <c r="E26" s="1206" t="s">
        <v>6</v>
      </c>
      <c r="F26" s="1207" t="s">
        <v>173</v>
      </c>
      <c r="G26" s="1352">
        <v>1</v>
      </c>
      <c r="H26" s="1220" t="s">
        <v>6</v>
      </c>
      <c r="I26" s="1351">
        <v>1</v>
      </c>
      <c r="J26" s="1351" t="s">
        <v>214</v>
      </c>
      <c r="K26" s="1295">
        <f>IF('Resultat &amp; tabell'!J26="",0,BI26)</f>
        <v>2</v>
      </c>
      <c r="N26" s="1307"/>
      <c r="O26" s="1307"/>
      <c r="P26" s="1307"/>
      <c r="Q26" s="1307"/>
      <c r="S26" s="1288"/>
      <c r="T26" s="1172"/>
      <c r="U26" s="1172"/>
      <c r="V26" s="1172"/>
      <c r="W26" s="1172"/>
      <c r="Z26" s="1179" t="s">
        <v>47</v>
      </c>
      <c r="AA26" s="1180">
        <f t="shared" si="27"/>
        <v>1</v>
      </c>
      <c r="AB26" s="1180">
        <f t="shared" si="28"/>
        <v>1</v>
      </c>
      <c r="AC26" s="1180">
        <f t="shared" si="29"/>
        <v>1</v>
      </c>
      <c r="AD26" s="1179" t="s">
        <v>42</v>
      </c>
      <c r="AE26" s="1180">
        <f t="shared" si="30"/>
        <v>1</v>
      </c>
      <c r="AF26" s="1176">
        <f t="shared" si="31"/>
        <v>1</v>
      </c>
      <c r="AG26" s="1176">
        <f t="shared" si="32"/>
        <v>1</v>
      </c>
      <c r="AZ26" s="1237">
        <v>37</v>
      </c>
      <c r="BA26" s="1244">
        <v>41814.666666666664</v>
      </c>
      <c r="BB26" s="1239" t="s">
        <v>47</v>
      </c>
      <c r="BC26" s="1240" t="s">
        <v>6</v>
      </c>
      <c r="BD26" s="1241" t="s">
        <v>42</v>
      </c>
      <c r="BE26" s="1243">
        <f>IF(G26='Resultat &amp; tabell'!$G26,2,0)</f>
        <v>2</v>
      </c>
      <c r="BF26" s="1242" t="s">
        <v>6</v>
      </c>
      <c r="BG26" s="1243">
        <f>IF(I26='Resultat &amp; tabell'!$I26,2,0)</f>
        <v>0</v>
      </c>
      <c r="BH26" s="1243">
        <f>IF(J26='Resultat &amp; tabell'!$J26,1,0)</f>
        <v>0</v>
      </c>
      <c r="BI26" s="1227">
        <f t="shared" si="33"/>
        <v>2</v>
      </c>
      <c r="BL26" s="1267"/>
      <c r="BM26" s="1267"/>
      <c r="BN26" s="1267"/>
      <c r="BO26" s="1267"/>
    </row>
    <row r="27" spans="2:67" ht="14.25" customHeight="1" x14ac:dyDescent="0.25">
      <c r="B27" s="1166">
        <v>38</v>
      </c>
      <c r="C27" s="1209">
        <v>41814.708333333336</v>
      </c>
      <c r="D27" s="1205" t="s">
        <v>172</v>
      </c>
      <c r="E27" s="1206" t="s">
        <v>6</v>
      </c>
      <c r="F27" s="1207" t="s">
        <v>167</v>
      </c>
      <c r="G27" s="1352">
        <v>1</v>
      </c>
      <c r="H27" s="1220" t="s">
        <v>6</v>
      </c>
      <c r="I27" s="1351">
        <v>1</v>
      </c>
      <c r="J27" s="1351" t="s">
        <v>214</v>
      </c>
      <c r="K27" s="1295">
        <f>IF('Resultat &amp; tabell'!J27="",0,BI27)</f>
        <v>2</v>
      </c>
      <c r="N27" s="1307"/>
      <c r="O27" s="1307"/>
      <c r="P27" s="1307"/>
      <c r="Q27" s="1307"/>
      <c r="S27" s="1288"/>
      <c r="T27" s="1172"/>
      <c r="U27" s="1172"/>
      <c r="V27" s="1172"/>
      <c r="W27" s="1172"/>
      <c r="Z27" s="1179" t="s">
        <v>43</v>
      </c>
      <c r="AA27" s="1180">
        <f t="shared" si="27"/>
        <v>1</v>
      </c>
      <c r="AB27" s="1180">
        <f t="shared" si="28"/>
        <v>1</v>
      </c>
      <c r="AC27" s="1180">
        <f t="shared" si="29"/>
        <v>1</v>
      </c>
      <c r="AD27" s="1179" t="s">
        <v>46</v>
      </c>
      <c r="AE27" s="1180">
        <f t="shared" si="30"/>
        <v>1</v>
      </c>
      <c r="AF27" s="1176">
        <f t="shared" si="31"/>
        <v>1</v>
      </c>
      <c r="AG27" s="1176">
        <f t="shared" si="32"/>
        <v>1</v>
      </c>
      <c r="AZ27" s="1237">
        <v>38</v>
      </c>
      <c r="BA27" s="1244">
        <v>41814.708333333336</v>
      </c>
      <c r="BB27" s="1239" t="s">
        <v>43</v>
      </c>
      <c r="BC27" s="1240" t="s">
        <v>6</v>
      </c>
      <c r="BD27" s="1241" t="s">
        <v>46</v>
      </c>
      <c r="BE27" s="1243">
        <f>IF(G27='Resultat &amp; tabell'!$G27,2,0)</f>
        <v>0</v>
      </c>
      <c r="BF27" s="1242" t="s">
        <v>6</v>
      </c>
      <c r="BG27" s="1243">
        <f>IF(I27='Resultat &amp; tabell'!$I27,2,0)</f>
        <v>2</v>
      </c>
      <c r="BH27" s="1243">
        <f>IF(J27='Resultat &amp; tabell'!$J27,1,0)</f>
        <v>0</v>
      </c>
      <c r="BI27" s="1227">
        <f t="shared" si="33"/>
        <v>2</v>
      </c>
      <c r="BL27" s="1267"/>
      <c r="BM27" s="1267"/>
      <c r="BN27" s="1267"/>
      <c r="BO27" s="1267"/>
    </row>
    <row r="28" spans="2:67" ht="14.25" customHeight="1" x14ac:dyDescent="0.25">
      <c r="C28" s="1181"/>
      <c r="K28" s="1308"/>
      <c r="N28" s="1307"/>
      <c r="O28" s="1307"/>
      <c r="P28" s="1307"/>
      <c r="Q28" s="1307"/>
      <c r="S28" s="1288"/>
      <c r="T28" s="1172"/>
      <c r="U28" s="1172"/>
      <c r="V28" s="1172"/>
      <c r="W28" s="1172"/>
      <c r="BA28" s="1252"/>
      <c r="BI28" s="1228"/>
      <c r="BL28" s="1267"/>
      <c r="BM28" s="1267"/>
      <c r="BN28" s="1267"/>
      <c r="BO28" s="1267"/>
    </row>
    <row r="29" spans="2:67" s="1186" customFormat="1" ht="14.25" customHeight="1" x14ac:dyDescent="0.25">
      <c r="B29" s="1163" t="s">
        <v>53</v>
      </c>
      <c r="C29" s="1184"/>
      <c r="D29" s="1169"/>
      <c r="E29" s="1170"/>
      <c r="F29" s="1169"/>
      <c r="G29" s="1170"/>
      <c r="H29" s="1170"/>
      <c r="I29" s="1170"/>
      <c r="J29" s="1170"/>
      <c r="K29" s="1308"/>
      <c r="L29" s="1309"/>
      <c r="M29" s="1310"/>
      <c r="N29" s="1311"/>
      <c r="O29" s="1311"/>
      <c r="P29" s="1311"/>
      <c r="Q29" s="1311"/>
      <c r="R29" s="1310"/>
      <c r="S29" s="1310"/>
      <c r="Z29" s="1173"/>
      <c r="AA29" s="1180"/>
      <c r="AB29" s="1180"/>
      <c r="AC29" s="1180"/>
      <c r="AD29" s="1173"/>
      <c r="AE29" s="1187"/>
      <c r="AF29" s="1188"/>
      <c r="AG29" s="1188"/>
      <c r="AH29" s="1187"/>
      <c r="AI29" s="1187"/>
      <c r="AJ29" s="1187"/>
      <c r="AK29" s="1187"/>
      <c r="AL29" s="1187"/>
      <c r="AM29" s="1187"/>
      <c r="AN29" s="1187"/>
      <c r="AO29" s="1187"/>
      <c r="AP29" s="1187"/>
      <c r="AQ29" s="1187"/>
      <c r="AR29" s="1187"/>
      <c r="AS29" s="1187"/>
      <c r="AT29" s="1187"/>
      <c r="AU29" s="1187"/>
      <c r="AV29" s="1187"/>
      <c r="AW29" s="1187"/>
      <c r="AX29" s="1187"/>
      <c r="AY29" s="1187"/>
      <c r="AZ29" s="1230" t="s">
        <v>53</v>
      </c>
      <c r="BA29" s="1254"/>
      <c r="BB29" s="1231"/>
      <c r="BC29" s="1232"/>
      <c r="BD29" s="1231"/>
      <c r="BE29" s="1232"/>
      <c r="BF29" s="1232"/>
      <c r="BG29" s="1232"/>
      <c r="BH29" s="1232"/>
      <c r="BI29" s="1229"/>
      <c r="BJ29" s="1196"/>
      <c r="BK29" s="1198"/>
      <c r="BL29" s="1229"/>
      <c r="BM29" s="1229"/>
      <c r="BN29" s="1229"/>
      <c r="BO29" s="1229"/>
    </row>
    <row r="30" spans="2:67" s="1186" customFormat="1" ht="14.25" customHeight="1" x14ac:dyDescent="0.25">
      <c r="B30" s="1216" t="s">
        <v>2</v>
      </c>
      <c r="C30" s="121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218" t="s">
        <v>81</v>
      </c>
      <c r="K30" s="1312" t="s">
        <v>89</v>
      </c>
      <c r="L30" s="1309"/>
      <c r="M30" s="1291" t="s">
        <v>53</v>
      </c>
      <c r="N30" s="1292" t="s">
        <v>89</v>
      </c>
      <c r="O30" s="1292" t="s">
        <v>90</v>
      </c>
      <c r="P30" s="1292" t="s">
        <v>91</v>
      </c>
      <c r="Q30" s="1293" t="s">
        <v>101</v>
      </c>
      <c r="R30" s="1310"/>
      <c r="S30" s="1310"/>
      <c r="Z30" s="1177" t="s">
        <v>87</v>
      </c>
      <c r="AA30" s="1177" t="s">
        <v>89</v>
      </c>
      <c r="AB30" s="1177" t="s">
        <v>90</v>
      </c>
      <c r="AC30" s="1177" t="s">
        <v>91</v>
      </c>
      <c r="AD30" s="1177" t="s">
        <v>88</v>
      </c>
      <c r="AE30" s="1177" t="s">
        <v>89</v>
      </c>
      <c r="AF30" s="1177" t="s">
        <v>90</v>
      </c>
      <c r="AG30" s="1177" t="s">
        <v>91</v>
      </c>
      <c r="AH30" s="1187"/>
      <c r="AI30" s="1178" t="s">
        <v>99</v>
      </c>
      <c r="AJ30" s="1178" t="s">
        <v>98</v>
      </c>
      <c r="AK30" s="1178" t="s">
        <v>97</v>
      </c>
      <c r="AL30" s="1177" t="s">
        <v>96</v>
      </c>
      <c r="AM30" s="1177" t="s">
        <v>95</v>
      </c>
      <c r="AN30" s="1177" t="s">
        <v>92</v>
      </c>
      <c r="AO30" s="1177" t="s">
        <v>89</v>
      </c>
      <c r="AP30" s="1177" t="s">
        <v>90</v>
      </c>
      <c r="AQ30" s="1177" t="s">
        <v>91</v>
      </c>
      <c r="AR30" s="1178" t="s">
        <v>93</v>
      </c>
      <c r="AS30" s="1187"/>
      <c r="AT30" s="1177" t="s">
        <v>94</v>
      </c>
      <c r="AU30" s="1177" t="s">
        <v>92</v>
      </c>
      <c r="AV30" s="1177" t="s">
        <v>89</v>
      </c>
      <c r="AW30" s="1177" t="s">
        <v>90</v>
      </c>
      <c r="AX30" s="1177" t="s">
        <v>91</v>
      </c>
      <c r="AY30" s="1178" t="s">
        <v>93</v>
      </c>
      <c r="AZ30" s="1259" t="s">
        <v>2</v>
      </c>
      <c r="BA30" s="125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258" t="s">
        <v>81</v>
      </c>
      <c r="BI30" s="1219" t="s">
        <v>89</v>
      </c>
      <c r="BJ30" s="1196"/>
      <c r="BK30" s="1233"/>
      <c r="BL30" s="1229"/>
      <c r="BM30" s="1229"/>
      <c r="BN30" s="1229"/>
      <c r="BO30" s="1229"/>
    </row>
    <row r="31" spans="2:67" ht="14.25" customHeight="1" x14ac:dyDescent="0.25">
      <c r="B31" s="1166">
        <v>7</v>
      </c>
      <c r="C31" s="1209">
        <v>41804.666666666664</v>
      </c>
      <c r="D31" s="1205" t="s">
        <v>182</v>
      </c>
      <c r="E31" s="1206" t="s">
        <v>6</v>
      </c>
      <c r="F31" s="1207" t="s">
        <v>185</v>
      </c>
      <c r="G31" s="1354">
        <v>3</v>
      </c>
      <c r="H31" s="1220" t="s">
        <v>6</v>
      </c>
      <c r="I31" s="1353">
        <v>0</v>
      </c>
      <c r="J31" s="1353">
        <v>1</v>
      </c>
      <c r="K31" s="1295">
        <f>IF('Resultat &amp; tabell'!J31="",0,BI31)</f>
        <v>0</v>
      </c>
      <c r="L31" s="1296">
        <v>1</v>
      </c>
      <c r="M31" s="1297" t="str">
        <f>VLOOKUP(L31,$AT$31:$AY$34,2,FALSE)</f>
        <v>England</v>
      </c>
      <c r="N31" s="1298">
        <f>VLOOKUP(M31,$AU$31:$AY$34,2,FALSE)</f>
        <v>7</v>
      </c>
      <c r="O31" s="1298">
        <f>VLOOKUP(M31,$AU$31:$AY$34,3,FALSE)</f>
        <v>5</v>
      </c>
      <c r="P31" s="1298">
        <f>VLOOKUP(M31,$AU$31:$AY$34,4,FALSE)</f>
        <v>3</v>
      </c>
      <c r="Q31" s="1299">
        <f>VLOOKUP(M31,$AU$31:$AY$34,5,FALSE)</f>
        <v>2</v>
      </c>
      <c r="S31" s="1288"/>
      <c r="T31" s="1172"/>
      <c r="U31" s="1172"/>
      <c r="V31" s="1172"/>
      <c r="W31" s="1172"/>
      <c r="Z31" s="1179" t="s">
        <v>55</v>
      </c>
      <c r="AA31" s="1180">
        <f t="shared" ref="AA31:AA36" si="46">IF(G31="",0,IF($G31&lt;$I31,0,IF($G31=$I31,1,3)))</f>
        <v>3</v>
      </c>
      <c r="AB31" s="1180">
        <f t="shared" ref="AB31:AB36" si="47">G31</f>
        <v>3</v>
      </c>
      <c r="AC31" s="1180">
        <f t="shared" ref="AC31:AC36" si="48">I31</f>
        <v>0</v>
      </c>
      <c r="AD31" s="1179" t="s">
        <v>56</v>
      </c>
      <c r="AE31" s="1180">
        <f t="shared" ref="AE31:AE36" si="49">IF(I31="",0,IF(I31&lt;G31,0,IF(G31=I31,1,3)))</f>
        <v>0</v>
      </c>
      <c r="AF31" s="1176">
        <f t="shared" ref="AF31:AF36" si="50">I31</f>
        <v>0</v>
      </c>
      <c r="AG31" s="1176">
        <f t="shared" ref="AG31:AG36" si="51">G31</f>
        <v>3</v>
      </c>
      <c r="AI31" s="1175">
        <f>RANK($AJ31,$AJ$31:$AJ$34,1)+COUNTIF($AJ$31:$AJ31,$AJ31)-1</f>
        <v>2</v>
      </c>
      <c r="AJ31" s="1175">
        <f>AK31+AL31+AM31</f>
        <v>2</v>
      </c>
      <c r="AK31" s="1175">
        <f>SUMPRODUCT(($AO$31:$AO$34=AO31)*($AR$31:$AR$34=AR31)*($AP$31:$AP$34&gt;AP31))</f>
        <v>0</v>
      </c>
      <c r="AL31" s="1175">
        <f>SUMPRODUCT(($AO$31:$AO$34=AO31)*($AR$31:$AR$34&gt;AR31))</f>
        <v>0</v>
      </c>
      <c r="AM31" s="1175">
        <f>RANK(AO31,$AO$31:$AO$34)</f>
        <v>2</v>
      </c>
      <c r="AN31" s="1179" t="s">
        <v>55</v>
      </c>
      <c r="AO31" s="1175">
        <f>SUMIF($Z$31:$Z$36,$AN31,$AA$31:$AA$36)+SUMIF($AD$31:$AD$36,$AN31,$AE$31:$AE$36)</f>
        <v>5</v>
      </c>
      <c r="AP31" s="1175">
        <f>SUMIF($Z$31:$Z$36,$AN31,$AB$31:$AB$36)+SUMIF($AD$31:$AD$36,$AN31,$AF$31:$AF$36)</f>
        <v>5</v>
      </c>
      <c r="AQ31" s="1175">
        <f>SUMIF($Z$31:$Z$36,$AN31,$AC$31:$AC$36)+SUMIF($AD$31:$AD$36,$AN31,$AG$31:$AG$36)</f>
        <v>2</v>
      </c>
      <c r="AR31" s="1175">
        <f>AP31-AQ31</f>
        <v>3</v>
      </c>
      <c r="AT31" s="1175">
        <v>1</v>
      </c>
      <c r="AU31" s="1175" t="str">
        <f>VLOOKUP($AT31,$AI$31:$AR$34,6,FALSE)</f>
        <v>England</v>
      </c>
      <c r="AV31" s="1175">
        <f>VLOOKUP($AU31,$AN$31:$AR$34,2,FALSE)</f>
        <v>7</v>
      </c>
      <c r="AW31" s="1175">
        <f>VLOOKUP($AU31,$AN$31:$AR$34,3,FALSE)</f>
        <v>5</v>
      </c>
      <c r="AX31" s="1175">
        <f>VLOOKUP($AU31,$AN$31:$AR$34,4,FALSE)</f>
        <v>3</v>
      </c>
      <c r="AY31" s="1175">
        <f>VLOOKUP($AU31,$AN$31:$AR$34,5,FALSE)</f>
        <v>2</v>
      </c>
      <c r="AZ31" s="1237">
        <v>7</v>
      </c>
      <c r="BA31" s="1244">
        <v>41804.666666666664</v>
      </c>
      <c r="BB31" s="1239" t="s">
        <v>55</v>
      </c>
      <c r="BC31" s="1240" t="s">
        <v>6</v>
      </c>
      <c r="BD31" s="1241" t="s">
        <v>56</v>
      </c>
      <c r="BE31" s="1243">
        <f>IF(G31='Resultat &amp; tabell'!$G31,2,0)</f>
        <v>0</v>
      </c>
      <c r="BF31" s="1242" t="s">
        <v>6</v>
      </c>
      <c r="BG31" s="1243">
        <f>IF(I31='Resultat &amp; tabell'!$I31,2,0)</f>
        <v>0</v>
      </c>
      <c r="BH31" s="1243">
        <f>IF(J31='Resultat &amp; tabell'!$J31,1,0)</f>
        <v>0</v>
      </c>
      <c r="BI31" s="1227">
        <f t="shared" ref="BI31:BI36" si="52">SUM(BE31+BG31+BH31)</f>
        <v>0</v>
      </c>
      <c r="BJ31" s="1197"/>
      <c r="BK31" s="1230"/>
      <c r="BL31" s="1267"/>
      <c r="BM31" s="1267"/>
      <c r="BN31" s="1267"/>
      <c r="BO31" s="1267"/>
    </row>
    <row r="32" spans="2:67" ht="14.25" customHeight="1" x14ac:dyDescent="0.25">
      <c r="B32" s="1166">
        <v>8</v>
      </c>
      <c r="C32" s="1209">
        <v>41804.75</v>
      </c>
      <c r="D32" s="1205" t="s">
        <v>183</v>
      </c>
      <c r="E32" s="1206" t="s">
        <v>6</v>
      </c>
      <c r="F32" s="1207" t="s">
        <v>184</v>
      </c>
      <c r="G32" s="1354">
        <v>2</v>
      </c>
      <c r="H32" s="1220" t="s">
        <v>6</v>
      </c>
      <c r="I32" s="1353">
        <v>1</v>
      </c>
      <c r="J32" s="1353">
        <v>1</v>
      </c>
      <c r="K32" s="1295">
        <f>IF('Resultat &amp; tabell'!J32="",0,BI32)</f>
        <v>0</v>
      </c>
      <c r="L32" s="1285">
        <v>2</v>
      </c>
      <c r="M32" s="1301" t="str">
        <f>VLOOKUP(L32,$AT$31:$AY$34,2,FALSE)</f>
        <v>Uruguay</v>
      </c>
      <c r="N32" s="1302">
        <f>VLOOKUP(M32,$AU$31:$AY$34,2,FALSE)</f>
        <v>5</v>
      </c>
      <c r="O32" s="1302">
        <f>VLOOKUP(M32,$AU$31:$AY$34,3,FALSE)</f>
        <v>5</v>
      </c>
      <c r="P32" s="1302">
        <f>VLOOKUP(M32,$AU$31:$AY$34,4,FALSE)</f>
        <v>2</v>
      </c>
      <c r="Q32" s="1303">
        <f>VLOOKUP(M32,$AU$31:$AY$34,5,FALSE)</f>
        <v>3</v>
      </c>
      <c r="S32" s="1288"/>
      <c r="T32" s="1172"/>
      <c r="U32" s="1172"/>
      <c r="V32" s="1172"/>
      <c r="W32" s="1172"/>
      <c r="Z32" s="1179" t="s">
        <v>59</v>
      </c>
      <c r="AA32" s="1180">
        <f t="shared" si="46"/>
        <v>3</v>
      </c>
      <c r="AB32" s="1180">
        <f t="shared" si="47"/>
        <v>2</v>
      </c>
      <c r="AC32" s="1180">
        <f t="shared" si="48"/>
        <v>1</v>
      </c>
      <c r="AD32" s="1179" t="s">
        <v>60</v>
      </c>
      <c r="AE32" s="1180">
        <f t="shared" si="49"/>
        <v>0</v>
      </c>
      <c r="AF32" s="1176">
        <f t="shared" si="50"/>
        <v>1</v>
      </c>
      <c r="AG32" s="1176">
        <f t="shared" si="51"/>
        <v>2</v>
      </c>
      <c r="AI32" s="1175">
        <f>RANK($AJ32,$AJ$31:$AJ$34,1)+COUNTIF($AJ$31:$AJ32,$AJ32)-1</f>
        <v>1</v>
      </c>
      <c r="AJ32" s="1175">
        <f>AK32+AL32+AM32</f>
        <v>1</v>
      </c>
      <c r="AK32" s="1175">
        <f t="shared" ref="AK32:AK34" si="53">SUMPRODUCT(($AO$31:$AO$34=AO32)*($AR$31:$AR$34=AR32)*($AP$31:$AP$34&gt;AP32))</f>
        <v>0</v>
      </c>
      <c r="AL32" s="1175">
        <f t="shared" ref="AL32:AL34" si="54">SUMPRODUCT(($AO$31:$AO$34=AO32)*($AR$31:$AR$34&gt;AR32))</f>
        <v>0</v>
      </c>
      <c r="AM32" s="1175">
        <f t="shared" ref="AM32:AM34" si="55">RANK(AO32,$AO$31:$AO$34)</f>
        <v>1</v>
      </c>
      <c r="AN32" s="1179" t="s">
        <v>59</v>
      </c>
      <c r="AO32" s="1175">
        <f t="shared" ref="AO32:AO34" si="56">SUMIF($Z$31:$Z$36,$AN32,$AA$31:$AA$36)+SUMIF($AD$31:$AD$36,$AN32,$AE$31:$AE$36)</f>
        <v>7</v>
      </c>
      <c r="AP32" s="1175">
        <f t="shared" ref="AP32:AP34" si="57">SUMIF($Z$31:$Z$36,$AN32,$AB$31:$AB$36)+SUMIF($AD$31:$AD$36,$AN32,$AF$31:$AF$36)</f>
        <v>5</v>
      </c>
      <c r="AQ32" s="1175">
        <f t="shared" ref="AQ32:AQ34" si="58">SUMIF($Z$31:$Z$36,$AN32,$AC$31:$AC$36)+SUMIF($AD$31:$AD$36,$AN32,$AG$31:$AG$36)</f>
        <v>3</v>
      </c>
      <c r="AR32" s="1175">
        <f t="shared" ref="AR32:AR34" si="59">AP32-AQ32</f>
        <v>2</v>
      </c>
      <c r="AT32" s="1175">
        <v>2</v>
      </c>
      <c r="AU32" s="1175" t="str">
        <f t="shared" ref="AU32:AU34" si="60">VLOOKUP($AT32,$AI$31:$AR$34,6,FALSE)</f>
        <v>Uruguay</v>
      </c>
      <c r="AV32" s="1175">
        <f t="shared" ref="AV32:AV34" si="61">VLOOKUP($AU32,$AN$31:$AR$34,2,FALSE)</f>
        <v>5</v>
      </c>
      <c r="AW32" s="1175">
        <f t="shared" ref="AW32:AW34" si="62">VLOOKUP($AU32,$AN$31:$AR$34,3,FALSE)</f>
        <v>5</v>
      </c>
      <c r="AX32" s="1175">
        <f t="shared" ref="AX32:AX34" si="63">VLOOKUP($AU32,$AN$31:$AR$34,4,FALSE)</f>
        <v>2</v>
      </c>
      <c r="AY32" s="1175">
        <f t="shared" ref="AY32:AY34" si="64">VLOOKUP($AU32,$AN$31:$AR$34,5,FALSE)</f>
        <v>3</v>
      </c>
      <c r="AZ32" s="1237">
        <v>8</v>
      </c>
      <c r="BA32" s="1244">
        <v>41804.75</v>
      </c>
      <c r="BB32" s="1239" t="s">
        <v>59</v>
      </c>
      <c r="BC32" s="1240" t="s">
        <v>6</v>
      </c>
      <c r="BD32" s="1241" t="s">
        <v>60</v>
      </c>
      <c r="BE32" s="1243">
        <f>IF(G32='Resultat &amp; tabell'!$G32,2,0)</f>
        <v>0</v>
      </c>
      <c r="BF32" s="1242" t="s">
        <v>6</v>
      </c>
      <c r="BG32" s="1243">
        <f>IF(I32='Resultat &amp; tabell'!$I32,2,0)</f>
        <v>0</v>
      </c>
      <c r="BH32" s="1243">
        <f>IF(J32='Resultat &amp; tabell'!$J32,1,0)</f>
        <v>0</v>
      </c>
      <c r="BI32" s="1227">
        <f t="shared" si="52"/>
        <v>0</v>
      </c>
      <c r="BK32" s="1230"/>
      <c r="BL32" s="1267"/>
      <c r="BM32" s="1267"/>
      <c r="BN32" s="1267"/>
      <c r="BO32" s="1267"/>
    </row>
    <row r="33" spans="2:67" ht="14.25" customHeight="1" x14ac:dyDescent="0.25">
      <c r="B33" s="1166">
        <v>23</v>
      </c>
      <c r="C33" s="1209">
        <v>41809.666666666664</v>
      </c>
      <c r="D33" s="1205" t="s">
        <v>182</v>
      </c>
      <c r="E33" s="1206" t="s">
        <v>6</v>
      </c>
      <c r="F33" s="1207" t="s">
        <v>183</v>
      </c>
      <c r="G33" s="1354">
        <v>1</v>
      </c>
      <c r="H33" s="1220" t="s">
        <v>6</v>
      </c>
      <c r="I33" s="1353">
        <v>1</v>
      </c>
      <c r="J33" s="1353" t="s">
        <v>214</v>
      </c>
      <c r="K33" s="1295">
        <f>IF('Resultat &amp; tabell'!J33="",0,BI33)</f>
        <v>2</v>
      </c>
      <c r="L33" s="1285">
        <v>3</v>
      </c>
      <c r="M33" s="1316" t="str">
        <f>VLOOKUP(L33,$AT$31:$AY$34,2,FALSE)</f>
        <v>Italien</v>
      </c>
      <c r="N33" s="1317">
        <f>VLOOKUP(M33,$AU$31:$AY$34,2,FALSE)</f>
        <v>4</v>
      </c>
      <c r="O33" s="1317">
        <f>VLOOKUP(M33,$AU$31:$AY$34,3,FALSE)</f>
        <v>4</v>
      </c>
      <c r="P33" s="1317">
        <f>VLOOKUP(M33,$AU$31:$AY$34,4,FALSE)</f>
        <v>4</v>
      </c>
      <c r="Q33" s="1318">
        <f>VLOOKUP(M33,$AU$31:$AY$34,5,FALSE)</f>
        <v>0</v>
      </c>
      <c r="S33" s="1288"/>
      <c r="T33" s="1172"/>
      <c r="U33" s="1172"/>
      <c r="V33" s="1172"/>
      <c r="W33" s="1172"/>
      <c r="Z33" s="1179" t="s">
        <v>55</v>
      </c>
      <c r="AA33" s="1180">
        <f t="shared" si="46"/>
        <v>1</v>
      </c>
      <c r="AB33" s="1180">
        <f t="shared" si="47"/>
        <v>1</v>
      </c>
      <c r="AC33" s="1180">
        <f t="shared" si="48"/>
        <v>1</v>
      </c>
      <c r="AD33" s="1179" t="s">
        <v>59</v>
      </c>
      <c r="AE33" s="1180">
        <f t="shared" si="49"/>
        <v>1</v>
      </c>
      <c r="AF33" s="1176">
        <f t="shared" si="50"/>
        <v>1</v>
      </c>
      <c r="AG33" s="1176">
        <f t="shared" si="51"/>
        <v>1</v>
      </c>
      <c r="AI33" s="1175">
        <f>RANK($AJ33,$AJ$31:$AJ$34,1)+COUNTIF($AJ$31:$AJ33,$AJ33)-1</f>
        <v>4</v>
      </c>
      <c r="AJ33" s="1175">
        <f>AK33+AL33+AM33</f>
        <v>4</v>
      </c>
      <c r="AK33" s="1175">
        <f t="shared" si="53"/>
        <v>0</v>
      </c>
      <c r="AL33" s="1175">
        <f t="shared" si="54"/>
        <v>0</v>
      </c>
      <c r="AM33" s="1175">
        <f t="shared" si="55"/>
        <v>4</v>
      </c>
      <c r="AN33" s="1179" t="s">
        <v>56</v>
      </c>
      <c r="AO33" s="1175">
        <f t="shared" si="56"/>
        <v>0</v>
      </c>
      <c r="AP33" s="1175">
        <f t="shared" si="57"/>
        <v>2</v>
      </c>
      <c r="AQ33" s="1175">
        <f t="shared" si="58"/>
        <v>7</v>
      </c>
      <c r="AR33" s="1175">
        <f t="shared" si="59"/>
        <v>-5</v>
      </c>
      <c r="AT33" s="1175">
        <v>3</v>
      </c>
      <c r="AU33" s="1175" t="str">
        <f t="shared" si="60"/>
        <v>Italien</v>
      </c>
      <c r="AV33" s="1175">
        <f t="shared" si="61"/>
        <v>4</v>
      </c>
      <c r="AW33" s="1175">
        <f t="shared" si="62"/>
        <v>4</v>
      </c>
      <c r="AX33" s="1175">
        <f t="shared" si="63"/>
        <v>4</v>
      </c>
      <c r="AY33" s="1175">
        <f t="shared" si="64"/>
        <v>0</v>
      </c>
      <c r="AZ33" s="1237">
        <v>23</v>
      </c>
      <c r="BA33" s="1244">
        <v>41809.666666666664</v>
      </c>
      <c r="BB33" s="1239" t="s">
        <v>55</v>
      </c>
      <c r="BC33" s="1240" t="s">
        <v>6</v>
      </c>
      <c r="BD33" s="1241" t="s">
        <v>59</v>
      </c>
      <c r="BE33" s="1243">
        <f>IF(G33='Resultat &amp; tabell'!$G33,2,0)</f>
        <v>0</v>
      </c>
      <c r="BF33" s="1242" t="s">
        <v>6</v>
      </c>
      <c r="BG33" s="1243">
        <f>IF(I33='Resultat &amp; tabell'!$I33,2,0)</f>
        <v>2</v>
      </c>
      <c r="BH33" s="1243">
        <f>IF(J33='Resultat &amp; tabell'!$J33,1,0)</f>
        <v>0</v>
      </c>
      <c r="BI33" s="1227">
        <f t="shared" si="52"/>
        <v>2</v>
      </c>
      <c r="BK33" s="1245"/>
      <c r="BL33" s="1267"/>
      <c r="BM33" s="1267"/>
      <c r="BN33" s="1267"/>
      <c r="BO33" s="1267"/>
    </row>
    <row r="34" spans="2:67" ht="14.25" customHeight="1" x14ac:dyDescent="0.25">
      <c r="B34" s="1166">
        <v>24</v>
      </c>
      <c r="C34" s="1209">
        <v>41810.541666666664</v>
      </c>
      <c r="D34" s="1205" t="s">
        <v>184</v>
      </c>
      <c r="E34" s="1206" t="s">
        <v>6</v>
      </c>
      <c r="F34" s="1207" t="s">
        <v>185</v>
      </c>
      <c r="G34" s="1354">
        <v>2</v>
      </c>
      <c r="H34" s="1220" t="s">
        <v>6</v>
      </c>
      <c r="I34" s="1353">
        <v>1</v>
      </c>
      <c r="J34" s="1353">
        <v>1</v>
      </c>
      <c r="K34" s="1295">
        <f>IF('Resultat &amp; tabell'!J34="",0,BI34)</f>
        <v>2</v>
      </c>
      <c r="L34" s="1285">
        <v>4</v>
      </c>
      <c r="M34" s="1305" t="str">
        <f>VLOOKUP(L34,$AT$31:$AY$34,2,FALSE)</f>
        <v>Costa Rica</v>
      </c>
      <c r="N34" s="1302">
        <f>VLOOKUP(M34,$AU$31:$AY$34,2,FALSE)</f>
        <v>0</v>
      </c>
      <c r="O34" s="1302">
        <f>VLOOKUP(M34,$AU$31:$AY$34,3,FALSE)</f>
        <v>2</v>
      </c>
      <c r="P34" s="1302">
        <f>VLOOKUP(M34,$AU$31:$AY$34,4,FALSE)</f>
        <v>7</v>
      </c>
      <c r="Q34" s="1303">
        <f>VLOOKUP(M34,$AU$31:$AY$34,5,FALSE)</f>
        <v>-5</v>
      </c>
      <c r="S34" s="1288"/>
      <c r="T34" s="1172"/>
      <c r="U34" s="1172"/>
      <c r="V34" s="1172"/>
      <c r="W34" s="1172"/>
      <c r="Z34" s="1179" t="s">
        <v>60</v>
      </c>
      <c r="AA34" s="1180">
        <f t="shared" si="46"/>
        <v>3</v>
      </c>
      <c r="AB34" s="1180">
        <f t="shared" si="47"/>
        <v>2</v>
      </c>
      <c r="AC34" s="1180">
        <f t="shared" si="48"/>
        <v>1</v>
      </c>
      <c r="AD34" s="1179" t="s">
        <v>56</v>
      </c>
      <c r="AE34" s="1180">
        <f t="shared" si="49"/>
        <v>0</v>
      </c>
      <c r="AF34" s="1176">
        <f t="shared" si="50"/>
        <v>1</v>
      </c>
      <c r="AG34" s="1176">
        <f t="shared" si="51"/>
        <v>2</v>
      </c>
      <c r="AI34" s="1175">
        <f>RANK($AJ34,$AJ$31:$AJ$34,1)+COUNTIF($AJ$31:$AJ34,$AJ34)-1</f>
        <v>3</v>
      </c>
      <c r="AJ34" s="1175">
        <f>AK34+AL34+AM34</f>
        <v>3</v>
      </c>
      <c r="AK34" s="1175">
        <f t="shared" si="53"/>
        <v>0</v>
      </c>
      <c r="AL34" s="1175">
        <f t="shared" si="54"/>
        <v>0</v>
      </c>
      <c r="AM34" s="1175">
        <f t="shared" si="55"/>
        <v>3</v>
      </c>
      <c r="AN34" s="1179" t="s">
        <v>60</v>
      </c>
      <c r="AO34" s="1175">
        <f t="shared" si="56"/>
        <v>4</v>
      </c>
      <c r="AP34" s="1175">
        <f t="shared" si="57"/>
        <v>4</v>
      </c>
      <c r="AQ34" s="1175">
        <f t="shared" si="58"/>
        <v>4</v>
      </c>
      <c r="AR34" s="1175">
        <f t="shared" si="59"/>
        <v>0</v>
      </c>
      <c r="AT34" s="1175">
        <v>4</v>
      </c>
      <c r="AU34" s="1175" t="str">
        <f t="shared" si="60"/>
        <v>Costa Rica</v>
      </c>
      <c r="AV34" s="1175">
        <f t="shared" si="61"/>
        <v>0</v>
      </c>
      <c r="AW34" s="1175">
        <f t="shared" si="62"/>
        <v>2</v>
      </c>
      <c r="AX34" s="1175">
        <f t="shared" si="63"/>
        <v>7</v>
      </c>
      <c r="AY34" s="1175">
        <f t="shared" si="64"/>
        <v>-5</v>
      </c>
      <c r="AZ34" s="1237">
        <v>24</v>
      </c>
      <c r="BA34" s="1244">
        <v>41810.541666666664</v>
      </c>
      <c r="BB34" s="1239" t="s">
        <v>60</v>
      </c>
      <c r="BC34" s="1240" t="s">
        <v>6</v>
      </c>
      <c r="BD34" s="1241" t="s">
        <v>56</v>
      </c>
      <c r="BE34" s="1243">
        <f>IF(G34='Resultat &amp; tabell'!$G34,2,0)</f>
        <v>0</v>
      </c>
      <c r="BF34" s="1242" t="s">
        <v>6</v>
      </c>
      <c r="BG34" s="1243">
        <f>IF(I34='Resultat &amp; tabell'!$I34,2,0)</f>
        <v>2</v>
      </c>
      <c r="BH34" s="1243">
        <f>IF(J34='Resultat &amp; tabell'!$J34,1,0)</f>
        <v>0</v>
      </c>
      <c r="BI34" s="1227">
        <f t="shared" si="52"/>
        <v>2</v>
      </c>
      <c r="BK34" s="1245"/>
      <c r="BL34" s="1267"/>
      <c r="BM34" s="1267"/>
      <c r="BN34" s="1267"/>
      <c r="BO34" s="1267"/>
    </row>
    <row r="35" spans="2:67" ht="14.25" customHeight="1" x14ac:dyDescent="0.25">
      <c r="B35" s="1166">
        <v>39</v>
      </c>
      <c r="C35" s="1209">
        <v>41814.541666666664</v>
      </c>
      <c r="D35" s="1205" t="s">
        <v>184</v>
      </c>
      <c r="E35" s="1206" t="s">
        <v>6</v>
      </c>
      <c r="F35" s="1207" t="s">
        <v>182</v>
      </c>
      <c r="G35" s="1354">
        <v>1</v>
      </c>
      <c r="H35" s="1220" t="s">
        <v>6</v>
      </c>
      <c r="I35" s="1353">
        <v>1</v>
      </c>
      <c r="J35" s="1353" t="s">
        <v>214</v>
      </c>
      <c r="K35" s="1295">
        <f>IF('Resultat &amp; tabell'!J35="",0,BI35)</f>
        <v>2</v>
      </c>
      <c r="N35" s="1307"/>
      <c r="O35" s="1320"/>
      <c r="P35" s="1307"/>
      <c r="Q35" s="1307"/>
      <c r="S35" s="1288"/>
      <c r="T35" s="1172"/>
      <c r="U35" s="1172"/>
      <c r="V35" s="1172"/>
      <c r="W35" s="1172"/>
      <c r="Z35" s="1179" t="s">
        <v>60</v>
      </c>
      <c r="AA35" s="1180">
        <f t="shared" si="46"/>
        <v>1</v>
      </c>
      <c r="AB35" s="1180">
        <f t="shared" si="47"/>
        <v>1</v>
      </c>
      <c r="AC35" s="1180">
        <f t="shared" si="48"/>
        <v>1</v>
      </c>
      <c r="AD35" s="1179" t="s">
        <v>55</v>
      </c>
      <c r="AE35" s="1180">
        <f t="shared" si="49"/>
        <v>1</v>
      </c>
      <c r="AF35" s="1176">
        <f t="shared" si="50"/>
        <v>1</v>
      </c>
      <c r="AG35" s="1176">
        <f t="shared" si="51"/>
        <v>1</v>
      </c>
      <c r="AZ35" s="1237">
        <v>39</v>
      </c>
      <c r="BA35" s="1244">
        <v>41814.541666666664</v>
      </c>
      <c r="BB35" s="1239" t="s">
        <v>60</v>
      </c>
      <c r="BC35" s="1240" t="s">
        <v>6</v>
      </c>
      <c r="BD35" s="1241" t="s">
        <v>55</v>
      </c>
      <c r="BE35" s="1243">
        <f>IF(G35='Resultat &amp; tabell'!$G35,2,0)</f>
        <v>0</v>
      </c>
      <c r="BF35" s="1242" t="s">
        <v>6</v>
      </c>
      <c r="BG35" s="1243">
        <f>IF(I35='Resultat &amp; tabell'!$I35,2,0)</f>
        <v>2</v>
      </c>
      <c r="BH35" s="1243">
        <f>IF(J35='Resultat &amp; tabell'!$J35,1,0)</f>
        <v>0</v>
      </c>
      <c r="BI35" s="1227">
        <f t="shared" si="52"/>
        <v>2</v>
      </c>
      <c r="BL35" s="1267"/>
      <c r="BM35" s="1271"/>
      <c r="BN35" s="1267"/>
      <c r="BO35" s="1267"/>
    </row>
    <row r="36" spans="2:67" ht="14.25" customHeight="1" x14ac:dyDescent="0.25">
      <c r="B36" s="1166">
        <v>40</v>
      </c>
      <c r="C36" s="1209">
        <v>41814.541666666664</v>
      </c>
      <c r="D36" s="1205" t="s">
        <v>185</v>
      </c>
      <c r="E36" s="1206" t="s">
        <v>6</v>
      </c>
      <c r="F36" s="1207" t="s">
        <v>183</v>
      </c>
      <c r="G36" s="1354">
        <v>1</v>
      </c>
      <c r="H36" s="1220" t="s">
        <v>6</v>
      </c>
      <c r="I36" s="1353">
        <v>2</v>
      </c>
      <c r="J36" s="1353">
        <v>2</v>
      </c>
      <c r="K36" s="1295">
        <f>IF('Resultat &amp; tabell'!J36="",0,BI36)</f>
        <v>0</v>
      </c>
      <c r="N36" s="1162"/>
      <c r="O36" s="1162"/>
      <c r="P36" s="1307"/>
      <c r="Q36" s="1307"/>
      <c r="S36" s="1288"/>
      <c r="T36" s="1172"/>
      <c r="U36" s="1172"/>
      <c r="V36" s="1172"/>
      <c r="W36" s="1172"/>
      <c r="Z36" s="1179" t="s">
        <v>56</v>
      </c>
      <c r="AA36" s="1180">
        <f t="shared" si="46"/>
        <v>0</v>
      </c>
      <c r="AB36" s="1180">
        <f t="shared" si="47"/>
        <v>1</v>
      </c>
      <c r="AC36" s="1180">
        <f t="shared" si="48"/>
        <v>2</v>
      </c>
      <c r="AD36" s="1179" t="s">
        <v>59</v>
      </c>
      <c r="AE36" s="1180">
        <f t="shared" si="49"/>
        <v>3</v>
      </c>
      <c r="AF36" s="1176">
        <f t="shared" si="50"/>
        <v>2</v>
      </c>
      <c r="AG36" s="1176">
        <f t="shared" si="51"/>
        <v>1</v>
      </c>
      <c r="AZ36" s="1237">
        <v>40</v>
      </c>
      <c r="BA36" s="1244">
        <v>41814.541666666664</v>
      </c>
      <c r="BB36" s="1239" t="s">
        <v>56</v>
      </c>
      <c r="BC36" s="1240" t="s">
        <v>6</v>
      </c>
      <c r="BD36" s="1241" t="s">
        <v>59</v>
      </c>
      <c r="BE36" s="1243">
        <f>IF(G36='Resultat &amp; tabell'!$G36,2,0)</f>
        <v>0</v>
      </c>
      <c r="BF36" s="1242" t="s">
        <v>6</v>
      </c>
      <c r="BG36" s="1243">
        <f>IF(I36='Resultat &amp; tabell'!$I36,2,0)</f>
        <v>0</v>
      </c>
      <c r="BH36" s="1243">
        <f>IF(J36='Resultat &amp; tabell'!$J36,1,0)</f>
        <v>0</v>
      </c>
      <c r="BI36" s="1227">
        <f t="shared" si="52"/>
        <v>0</v>
      </c>
      <c r="BL36" s="1267"/>
      <c r="BM36" s="1271"/>
      <c r="BN36" s="1267"/>
      <c r="BO36" s="1267"/>
    </row>
    <row r="37" spans="2:67" ht="14.25" customHeight="1" x14ac:dyDescent="0.25">
      <c r="C37" s="1181"/>
      <c r="K37" s="1308"/>
      <c r="N37" s="1307"/>
      <c r="O37" s="1320"/>
      <c r="P37" s="1307"/>
      <c r="Q37" s="1307"/>
      <c r="S37" s="1288"/>
      <c r="T37" s="1172"/>
      <c r="U37" s="1172"/>
      <c r="V37" s="1172"/>
      <c r="W37" s="1172"/>
      <c r="BA37" s="1252"/>
      <c r="BI37" s="1228"/>
      <c r="BL37" s="1267"/>
      <c r="BM37" s="1271"/>
      <c r="BN37" s="1267"/>
      <c r="BO37" s="1267"/>
    </row>
    <row r="38" spans="2:67" s="1186" customFormat="1" ht="14.25" customHeight="1" x14ac:dyDescent="0.25">
      <c r="B38" s="1163" t="s">
        <v>61</v>
      </c>
      <c r="C38" s="1184"/>
      <c r="D38" s="1169"/>
      <c r="E38" s="1170"/>
      <c r="F38" s="1169"/>
      <c r="G38" s="1170"/>
      <c r="H38" s="1170"/>
      <c r="I38" s="1170"/>
      <c r="J38" s="1170"/>
      <c r="K38" s="1308"/>
      <c r="L38" s="1309"/>
      <c r="M38" s="1310"/>
      <c r="N38" s="1311"/>
      <c r="O38" s="1321"/>
      <c r="P38" s="1311"/>
      <c r="Q38" s="1311"/>
      <c r="R38" s="1310"/>
      <c r="S38" s="1311"/>
      <c r="T38" s="1170"/>
      <c r="U38" s="1170"/>
      <c r="V38" s="1170"/>
      <c r="W38" s="1191"/>
      <c r="Z38" s="1173"/>
      <c r="AA38" s="1180"/>
      <c r="AB38" s="1180"/>
      <c r="AC38" s="1180"/>
      <c r="AD38" s="1173"/>
      <c r="AE38" s="1187"/>
      <c r="AF38" s="1188"/>
      <c r="AG38" s="1188"/>
      <c r="AH38" s="1187"/>
      <c r="AI38" s="1187"/>
      <c r="AJ38" s="1187"/>
      <c r="AK38" s="1187"/>
      <c r="AL38" s="1187"/>
      <c r="AM38" s="1187"/>
      <c r="AN38" s="1187"/>
      <c r="AO38" s="1187"/>
      <c r="AP38" s="1187"/>
      <c r="AQ38" s="1187"/>
      <c r="AR38" s="1187"/>
      <c r="AS38" s="1187"/>
      <c r="AT38" s="1187"/>
      <c r="AU38" s="1187"/>
      <c r="AV38" s="1187"/>
      <c r="AW38" s="1187"/>
      <c r="AX38" s="1187"/>
      <c r="AY38" s="1187"/>
      <c r="AZ38" s="1230" t="s">
        <v>61</v>
      </c>
      <c r="BA38" s="1254"/>
      <c r="BB38" s="1231"/>
      <c r="BC38" s="1232"/>
      <c r="BD38" s="1231"/>
      <c r="BE38" s="1232"/>
      <c r="BF38" s="1232"/>
      <c r="BG38" s="1232"/>
      <c r="BH38" s="1232"/>
      <c r="BI38" s="1229"/>
      <c r="BJ38" s="1196"/>
      <c r="BK38" s="1198"/>
      <c r="BL38" s="1229"/>
      <c r="BM38" s="1272"/>
      <c r="BN38" s="1229"/>
      <c r="BO38" s="1229"/>
    </row>
    <row r="39" spans="2:67" s="1186" customFormat="1" ht="14.25" customHeight="1" x14ac:dyDescent="0.25">
      <c r="B39" s="1216" t="s">
        <v>2</v>
      </c>
      <c r="C39" s="121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218" t="s">
        <v>81</v>
      </c>
      <c r="K39" s="1312" t="s">
        <v>89</v>
      </c>
      <c r="L39" s="1309"/>
      <c r="M39" s="1291" t="s">
        <v>61</v>
      </c>
      <c r="N39" s="1292" t="s">
        <v>89</v>
      </c>
      <c r="O39" s="1292" t="s">
        <v>90</v>
      </c>
      <c r="P39" s="1292" t="s">
        <v>91</v>
      </c>
      <c r="Q39" s="1293" t="s">
        <v>101</v>
      </c>
      <c r="R39" s="1310"/>
      <c r="S39" s="1311"/>
      <c r="T39" s="1170"/>
      <c r="U39" s="1170"/>
      <c r="V39" s="1170"/>
      <c r="W39" s="1191"/>
      <c r="Z39" s="1177" t="s">
        <v>87</v>
      </c>
      <c r="AA39" s="1177" t="s">
        <v>89</v>
      </c>
      <c r="AB39" s="1177" t="s">
        <v>90</v>
      </c>
      <c r="AC39" s="1177" t="s">
        <v>91</v>
      </c>
      <c r="AD39" s="1177" t="s">
        <v>88</v>
      </c>
      <c r="AE39" s="1177" t="s">
        <v>89</v>
      </c>
      <c r="AF39" s="1177" t="s">
        <v>90</v>
      </c>
      <c r="AG39" s="1177" t="s">
        <v>91</v>
      </c>
      <c r="AH39" s="1187"/>
      <c r="AI39" s="1178" t="s">
        <v>99</v>
      </c>
      <c r="AJ39" s="1178" t="s">
        <v>98</v>
      </c>
      <c r="AK39" s="1178" t="s">
        <v>97</v>
      </c>
      <c r="AL39" s="1177" t="s">
        <v>96</v>
      </c>
      <c r="AM39" s="1177" t="s">
        <v>95</v>
      </c>
      <c r="AN39" s="1177" t="s">
        <v>92</v>
      </c>
      <c r="AO39" s="1177" t="s">
        <v>89</v>
      </c>
      <c r="AP39" s="1177" t="s">
        <v>90</v>
      </c>
      <c r="AQ39" s="1177" t="s">
        <v>91</v>
      </c>
      <c r="AR39" s="1178" t="s">
        <v>93</v>
      </c>
      <c r="AS39" s="1187"/>
      <c r="AT39" s="1177" t="s">
        <v>94</v>
      </c>
      <c r="AU39" s="1177" t="s">
        <v>92</v>
      </c>
      <c r="AV39" s="1177" t="s">
        <v>89</v>
      </c>
      <c r="AW39" s="1177" t="s">
        <v>90</v>
      </c>
      <c r="AX39" s="1177" t="s">
        <v>91</v>
      </c>
      <c r="AY39" s="1178" t="s">
        <v>93</v>
      </c>
      <c r="AZ39" s="1259" t="s">
        <v>2</v>
      </c>
      <c r="BA39" s="1257" t="s">
        <v>3</v>
      </c>
      <c r="BB39" s="1261" t="s">
        <v>2</v>
      </c>
      <c r="BC39" s="1258"/>
      <c r="BD39" s="1262"/>
      <c r="BE39" s="250" t="s">
        <v>4</v>
      </c>
      <c r="BF39" s="250"/>
      <c r="BG39" s="250"/>
      <c r="BH39" s="1258" t="s">
        <v>81</v>
      </c>
      <c r="BI39" s="1219" t="s">
        <v>89</v>
      </c>
      <c r="BJ39" s="1196"/>
      <c r="BK39" s="1233"/>
      <c r="BL39" s="1229"/>
      <c r="BM39" s="1229"/>
      <c r="BN39" s="1229"/>
      <c r="BO39" s="1229"/>
    </row>
    <row r="40" spans="2:67" ht="14.25" customHeight="1" x14ac:dyDescent="0.25">
      <c r="B40" s="1166">
        <v>9</v>
      </c>
      <c r="C40" s="1209">
        <v>41805.541666666664</v>
      </c>
      <c r="D40" s="1205" t="s">
        <v>186</v>
      </c>
      <c r="E40" s="1206" t="s">
        <v>6</v>
      </c>
      <c r="F40" s="1207" t="s">
        <v>189</v>
      </c>
      <c r="G40" s="1356">
        <v>1</v>
      </c>
      <c r="H40" s="1220" t="s">
        <v>6</v>
      </c>
      <c r="I40" s="1355">
        <v>0</v>
      </c>
      <c r="J40" s="1355">
        <v>1</v>
      </c>
      <c r="K40" s="1295">
        <f>IF('Resultat &amp; tabell'!J40="",0,BI40)</f>
        <v>1</v>
      </c>
      <c r="L40" s="1296">
        <v>1</v>
      </c>
      <c r="M40" s="1297" t="str">
        <f>VLOOKUP(L40,$AT$40:$AY$43,2,FALSE)</f>
        <v>Frankrike</v>
      </c>
      <c r="N40" s="1298">
        <f>VLOOKUP(M40,$AU$40:$AY$43,2,FALSE)</f>
        <v>9</v>
      </c>
      <c r="O40" s="1298">
        <f>VLOOKUP(M40,$AU$40:$AY$43,3,FALSE)</f>
        <v>8</v>
      </c>
      <c r="P40" s="1298">
        <f>VLOOKUP(M40,$AU$40:$AY$43,4,FALSE)</f>
        <v>1</v>
      </c>
      <c r="Q40" s="1299">
        <f>VLOOKUP(M40,$AU$40:$AY$43,5,FALSE)</f>
        <v>7</v>
      </c>
      <c r="Z40" s="1179" t="s">
        <v>62</v>
      </c>
      <c r="AA40" s="1180">
        <f t="shared" ref="AA40:AA45" si="65">IF(G40="",0,IF($G40&lt;$I40,0,IF($G40=$I40,1,3)))</f>
        <v>3</v>
      </c>
      <c r="AB40" s="1180">
        <f t="shared" ref="AB40:AB45" si="66">G40</f>
        <v>1</v>
      </c>
      <c r="AC40" s="1180">
        <f t="shared" ref="AC40:AC45" si="67">I40</f>
        <v>0</v>
      </c>
      <c r="AD40" s="1179" t="s">
        <v>63</v>
      </c>
      <c r="AE40" s="1180">
        <f t="shared" ref="AE40:AE45" si="68">IF(I40="",0,IF(I40&lt;G40,0,IF(G40=I40,1,3)))</f>
        <v>0</v>
      </c>
      <c r="AF40" s="1176">
        <f t="shared" ref="AF40:AF45" si="69">I40</f>
        <v>0</v>
      </c>
      <c r="AG40" s="1176">
        <f t="shared" ref="AG40:AG45" si="70">G40</f>
        <v>1</v>
      </c>
      <c r="AI40" s="1175">
        <f>RANK($AJ40,$AJ$40:$AJ$43,1)+COUNTIF($AJ$40:$AJ40,$AJ40)-1</f>
        <v>2</v>
      </c>
      <c r="AJ40" s="1175">
        <f>AK40+AL40+AM40</f>
        <v>2</v>
      </c>
      <c r="AK40" s="1175">
        <f>SUMPRODUCT(($AO$40:$AO$43=AO40)*($AR$40:$AR$43=AR40)*($AP$40:$AP$43&gt;AP40))</f>
        <v>0</v>
      </c>
      <c r="AL40" s="1175">
        <f>SUMPRODUCT(($AO$40:$AO$43=AO40)*($AR$40:$AR$43&gt;AR40))</f>
        <v>0</v>
      </c>
      <c r="AM40" s="1175">
        <f>RANK(AO40,$AO$40:$AO$43)</f>
        <v>2</v>
      </c>
      <c r="AN40" s="1179" t="s">
        <v>62</v>
      </c>
      <c r="AO40" s="1175">
        <f>SUMIF($Z$40:$Z$45,$AN40,$AA$40:$AA$45)+SUMIF($AD$40:$AD$45,$AN40,$AE$40:$AE$45)</f>
        <v>4</v>
      </c>
      <c r="AP40" s="1175">
        <f>SUMIF($Z$40:$Z$45,$AN40,$AB$40:$AB$45)+SUMIF($AD$40:$AD$45,$AN40,$AF$40:$AF$45)</f>
        <v>3</v>
      </c>
      <c r="AQ40" s="1175">
        <f>SUMIF($Z$40:$Z$45,$AN40,$AC$40:$AC$45)+SUMIF($AD$40:$AD$45,$AN40,$AG$40:$AG$45)</f>
        <v>3</v>
      </c>
      <c r="AR40" s="1175">
        <f>AP40-AQ40</f>
        <v>0</v>
      </c>
      <c r="AT40" s="1175">
        <v>1</v>
      </c>
      <c r="AU40" s="1175" t="str">
        <f>VLOOKUP($AT40,$AI$40:$AR$43,6,FALSE)</f>
        <v>Frankrike</v>
      </c>
      <c r="AV40" s="1175">
        <f>VLOOKUP($AU40,$AN$40:$AR$43,2,FALSE)</f>
        <v>9</v>
      </c>
      <c r="AW40" s="1175">
        <f>VLOOKUP($AU40,$AN$40:$AR$43,3,FALSE)</f>
        <v>8</v>
      </c>
      <c r="AX40" s="1175">
        <f>VLOOKUP($AU40,$AN$40:$AR$43,4,FALSE)</f>
        <v>1</v>
      </c>
      <c r="AY40" s="1175">
        <f>VLOOKUP($AU40,$AN$40:$AR$43,5,FALSE)</f>
        <v>7</v>
      </c>
      <c r="AZ40" s="1237">
        <v>9</v>
      </c>
      <c r="BA40" s="1244">
        <v>41805.541666666664</v>
      </c>
      <c r="BB40" s="1239" t="s">
        <v>62</v>
      </c>
      <c r="BC40" s="1240" t="s">
        <v>6</v>
      </c>
      <c r="BD40" s="1241" t="s">
        <v>63</v>
      </c>
      <c r="BE40" s="1243">
        <f>IF(G40='Resultat &amp; tabell'!$G40,2,0)</f>
        <v>0</v>
      </c>
      <c r="BF40" s="1242" t="s">
        <v>6</v>
      </c>
      <c r="BG40" s="1243">
        <f>IF(I40='Resultat &amp; tabell'!$I40,2,0)</f>
        <v>0</v>
      </c>
      <c r="BH40" s="1243">
        <f>IF(J40='Resultat &amp; tabell'!$J40,1,0)</f>
        <v>1</v>
      </c>
      <c r="BI40" s="1227">
        <f t="shared" ref="BI40:BI45" si="71">SUM(BE40+BG40+BH40)</f>
        <v>1</v>
      </c>
      <c r="BJ40" s="1197"/>
      <c r="BK40" s="1230"/>
      <c r="BL40" s="1267"/>
      <c r="BM40" s="1267"/>
      <c r="BN40" s="1267"/>
      <c r="BO40" s="1267"/>
    </row>
    <row r="41" spans="2:67" ht="14.25" customHeight="1" x14ac:dyDescent="0.25">
      <c r="B41" s="1166">
        <v>10</v>
      </c>
      <c r="C41" s="1209">
        <v>41805.666666666664</v>
      </c>
      <c r="D41" s="1205" t="s">
        <v>187</v>
      </c>
      <c r="E41" s="1206" t="s">
        <v>6</v>
      </c>
      <c r="F41" s="1207" t="s">
        <v>188</v>
      </c>
      <c r="G41" s="1356">
        <v>4</v>
      </c>
      <c r="H41" s="1220" t="s">
        <v>6</v>
      </c>
      <c r="I41" s="1355">
        <v>0</v>
      </c>
      <c r="J41" s="1355">
        <v>1</v>
      </c>
      <c r="K41" s="1295">
        <f>IF('Resultat &amp; tabell'!J41="",0,BI41)</f>
        <v>3</v>
      </c>
      <c r="L41" s="1285">
        <v>2</v>
      </c>
      <c r="M41" s="1301" t="str">
        <f>VLOOKUP(L41,$AT$40:$AY$43,2,FALSE)</f>
        <v>Schweiz</v>
      </c>
      <c r="N41" s="1302">
        <f>VLOOKUP(M41,$AU$40:$AY$43,2,FALSE)</f>
        <v>4</v>
      </c>
      <c r="O41" s="1302">
        <f>VLOOKUP(M41,$AU$40:$AY$43,3,FALSE)</f>
        <v>3</v>
      </c>
      <c r="P41" s="1302">
        <f>VLOOKUP(M41,$AU$40:$AY$43,4,FALSE)</f>
        <v>3</v>
      </c>
      <c r="Q41" s="1303">
        <f>VLOOKUP(M41,$AU$40:$AY$43,5,FALSE)</f>
        <v>0</v>
      </c>
      <c r="Z41" s="1179" t="s">
        <v>64</v>
      </c>
      <c r="AA41" s="1180">
        <f t="shared" si="65"/>
        <v>3</v>
      </c>
      <c r="AB41" s="1180">
        <f t="shared" si="66"/>
        <v>4</v>
      </c>
      <c r="AC41" s="1180">
        <f t="shared" si="67"/>
        <v>0</v>
      </c>
      <c r="AD41" s="1179" t="s">
        <v>65</v>
      </c>
      <c r="AE41" s="1180">
        <f t="shared" si="68"/>
        <v>0</v>
      </c>
      <c r="AF41" s="1176">
        <f t="shared" si="69"/>
        <v>0</v>
      </c>
      <c r="AG41" s="1176">
        <f t="shared" si="70"/>
        <v>4</v>
      </c>
      <c r="AI41" s="1175">
        <f>RANK($AJ41,$AJ$40:$AJ$43,1)+COUNTIF($AJ$40:$AJ41,$AJ41)-1</f>
        <v>1</v>
      </c>
      <c r="AJ41" s="1175">
        <f>AK41+AL41+AM41</f>
        <v>1</v>
      </c>
      <c r="AK41" s="1175">
        <f t="shared" ref="AK41:AK43" si="72">SUMPRODUCT(($AO$40:$AO$43=AO41)*($AR$40:$AR$43=AR41)*($AP$40:$AP$43&gt;AP41))</f>
        <v>0</v>
      </c>
      <c r="AL41" s="1175">
        <f t="shared" ref="AL41:AL43" si="73">SUMPRODUCT(($AO$40:$AO$43=AO41)*($AR$40:$AR$43&gt;AR41))</f>
        <v>0</v>
      </c>
      <c r="AM41" s="1175">
        <f t="shared" ref="AM41:AM43" si="74">RANK(AO41,$AO$40:$AO$43)</f>
        <v>1</v>
      </c>
      <c r="AN41" s="1179" t="s">
        <v>64</v>
      </c>
      <c r="AO41" s="1175">
        <f t="shared" ref="AO41:AO43" si="75">SUMIF($Z$40:$Z$45,$AN41,$AA$40:$AA$45)+SUMIF($AD$40:$AD$45,$AN41,$AE$40:$AE$45)</f>
        <v>9</v>
      </c>
      <c r="AP41" s="1175">
        <f t="shared" ref="AP41:AP43" si="76">SUMIF($Z$40:$Z$45,$AN41,$AB$40:$AB$45)+SUMIF($AD$40:$AD$45,$AN41,$AF$40:$AF$45)</f>
        <v>8</v>
      </c>
      <c r="AQ41" s="1175">
        <f t="shared" ref="AQ41:AQ43" si="77">SUMIF($Z$40:$Z$45,$AN41,$AC$40:$AC$45)+SUMIF($AD$40:$AD$45,$AN41,$AG$40:$AG$45)</f>
        <v>1</v>
      </c>
      <c r="AR41" s="1175">
        <f t="shared" ref="AR41:AR43" si="78">AP41-AQ41</f>
        <v>7</v>
      </c>
      <c r="AT41" s="1175">
        <v>2</v>
      </c>
      <c r="AU41" s="1175" t="str">
        <f t="shared" ref="AU41:AU43" si="79">VLOOKUP($AT41,$AI$40:$AR$43,6,FALSE)</f>
        <v>Schweiz</v>
      </c>
      <c r="AV41" s="1175">
        <f t="shared" ref="AV41:AV43" si="80">VLOOKUP($AU41,$AN$40:$AR$43,2,FALSE)</f>
        <v>4</v>
      </c>
      <c r="AW41" s="1175">
        <f t="shared" ref="AW41:AW43" si="81">VLOOKUP($AU41,$AN$40:$AR$43,3,FALSE)</f>
        <v>3</v>
      </c>
      <c r="AX41" s="1175">
        <f t="shared" ref="AX41:AX43" si="82">VLOOKUP($AU41,$AN$40:$AR$43,4,FALSE)</f>
        <v>3</v>
      </c>
      <c r="AY41" s="1175">
        <f t="shared" ref="AY41:AY43" si="83">VLOOKUP($AU41,$AN$40:$AR$43,5,FALSE)</f>
        <v>0</v>
      </c>
      <c r="AZ41" s="1237">
        <v>10</v>
      </c>
      <c r="BA41" s="1244">
        <v>41805.666666666664</v>
      </c>
      <c r="BB41" s="1239" t="s">
        <v>64</v>
      </c>
      <c r="BC41" s="1240" t="s">
        <v>6</v>
      </c>
      <c r="BD41" s="1241" t="s">
        <v>65</v>
      </c>
      <c r="BE41" s="1243">
        <f>IF(G41='Resultat &amp; tabell'!$G41,2,0)</f>
        <v>0</v>
      </c>
      <c r="BF41" s="1242" t="s">
        <v>6</v>
      </c>
      <c r="BG41" s="1243">
        <f>IF(I41='Resultat &amp; tabell'!$I41,2,0)</f>
        <v>2</v>
      </c>
      <c r="BH41" s="1243">
        <f>IF(J41='Resultat &amp; tabell'!$J41,1,0)</f>
        <v>1</v>
      </c>
      <c r="BI41" s="1227">
        <f t="shared" si="71"/>
        <v>3</v>
      </c>
      <c r="BK41" s="1230"/>
      <c r="BL41" s="1267"/>
      <c r="BM41" s="1267"/>
      <c r="BN41" s="1267"/>
      <c r="BO41" s="1267"/>
    </row>
    <row r="42" spans="2:67" ht="14.25" customHeight="1" x14ac:dyDescent="0.25">
      <c r="B42" s="1166">
        <v>25</v>
      </c>
      <c r="C42" s="1209">
        <v>41810.666666666664</v>
      </c>
      <c r="D42" s="1205" t="s">
        <v>186</v>
      </c>
      <c r="E42" s="1206" t="s">
        <v>6</v>
      </c>
      <c r="F42" s="1207" t="s">
        <v>187</v>
      </c>
      <c r="G42" s="1356">
        <v>1</v>
      </c>
      <c r="H42" s="1220" t="s">
        <v>6</v>
      </c>
      <c r="I42" s="1355">
        <v>2</v>
      </c>
      <c r="J42" s="1355">
        <v>2</v>
      </c>
      <c r="K42" s="1295">
        <f>IF('Resultat &amp; tabell'!J42="",0,BI42)</f>
        <v>1</v>
      </c>
      <c r="L42" s="1285">
        <v>3</v>
      </c>
      <c r="M42" s="1316" t="str">
        <f>VLOOKUP(L42,$AT$40:$AY$43,2,FALSE)</f>
        <v>Ecuador</v>
      </c>
      <c r="N42" s="1317">
        <f>VLOOKUP(M42,$AU$40:$AY$43,2,FALSE)</f>
        <v>3</v>
      </c>
      <c r="O42" s="1317">
        <f>VLOOKUP(M42,$AU$40:$AY$43,3,FALSE)</f>
        <v>2</v>
      </c>
      <c r="P42" s="1317">
        <f>VLOOKUP(M42,$AU$40:$AY$43,4,FALSE)</f>
        <v>4</v>
      </c>
      <c r="Q42" s="1318">
        <f>VLOOKUP(M42,$AU$40:$AY$43,5,FALSE)</f>
        <v>-2</v>
      </c>
      <c r="Z42" s="1179" t="s">
        <v>62</v>
      </c>
      <c r="AA42" s="1180">
        <f t="shared" si="65"/>
        <v>0</v>
      </c>
      <c r="AB42" s="1180">
        <f t="shared" si="66"/>
        <v>1</v>
      </c>
      <c r="AC42" s="1180">
        <f t="shared" si="67"/>
        <v>2</v>
      </c>
      <c r="AD42" s="1179" t="s">
        <v>64</v>
      </c>
      <c r="AE42" s="1180">
        <f t="shared" si="68"/>
        <v>3</v>
      </c>
      <c r="AF42" s="1176">
        <f t="shared" si="69"/>
        <v>2</v>
      </c>
      <c r="AG42" s="1176">
        <f t="shared" si="70"/>
        <v>1</v>
      </c>
      <c r="AI42" s="1175">
        <f>RANK($AJ42,$AJ$40:$AJ$43,1)+COUNTIF($AJ$40:$AJ42,$AJ42)-1</f>
        <v>3</v>
      </c>
      <c r="AJ42" s="1175">
        <f>AK42+AL42+AM42</f>
        <v>3</v>
      </c>
      <c r="AK42" s="1175">
        <f t="shared" si="72"/>
        <v>0</v>
      </c>
      <c r="AL42" s="1175">
        <f t="shared" si="73"/>
        <v>0</v>
      </c>
      <c r="AM42" s="1175">
        <f t="shared" si="74"/>
        <v>3</v>
      </c>
      <c r="AN42" s="1179" t="s">
        <v>63</v>
      </c>
      <c r="AO42" s="1175">
        <f t="shared" si="75"/>
        <v>3</v>
      </c>
      <c r="AP42" s="1175">
        <f t="shared" si="76"/>
        <v>2</v>
      </c>
      <c r="AQ42" s="1175">
        <f t="shared" si="77"/>
        <v>4</v>
      </c>
      <c r="AR42" s="1175">
        <f t="shared" si="78"/>
        <v>-2</v>
      </c>
      <c r="AT42" s="1175">
        <v>3</v>
      </c>
      <c r="AU42" s="1175" t="str">
        <f t="shared" si="79"/>
        <v>Ecuador</v>
      </c>
      <c r="AV42" s="1175">
        <f t="shared" si="80"/>
        <v>3</v>
      </c>
      <c r="AW42" s="1175">
        <f t="shared" si="81"/>
        <v>2</v>
      </c>
      <c r="AX42" s="1175">
        <f t="shared" si="82"/>
        <v>4</v>
      </c>
      <c r="AY42" s="1175">
        <f t="shared" si="83"/>
        <v>-2</v>
      </c>
      <c r="AZ42" s="1237">
        <v>25</v>
      </c>
      <c r="BA42" s="1244">
        <v>41810.666666666664</v>
      </c>
      <c r="BB42" s="1239" t="s">
        <v>62</v>
      </c>
      <c r="BC42" s="1240" t="s">
        <v>6</v>
      </c>
      <c r="BD42" s="1241" t="s">
        <v>64</v>
      </c>
      <c r="BE42" s="1243">
        <f>IF(G42='Resultat &amp; tabell'!$G42,2,0)</f>
        <v>0</v>
      </c>
      <c r="BF42" s="1242" t="s">
        <v>6</v>
      </c>
      <c r="BG42" s="1243">
        <f>IF(I42='Resultat &amp; tabell'!$I42,2,0)</f>
        <v>0</v>
      </c>
      <c r="BH42" s="1243">
        <f>IF(J42='Resultat &amp; tabell'!$J42,1,0)</f>
        <v>1</v>
      </c>
      <c r="BI42" s="1227">
        <f t="shared" si="71"/>
        <v>1</v>
      </c>
      <c r="BK42" s="1245"/>
      <c r="BL42" s="1267"/>
      <c r="BM42" s="1267"/>
      <c r="BN42" s="1267"/>
      <c r="BO42" s="1267"/>
    </row>
    <row r="43" spans="2:67" ht="14.25" customHeight="1" x14ac:dyDescent="0.25">
      <c r="B43" s="1166">
        <v>26</v>
      </c>
      <c r="C43" s="1209">
        <v>41810.791666666664</v>
      </c>
      <c r="D43" s="1205" t="s">
        <v>188</v>
      </c>
      <c r="E43" s="1206" t="s">
        <v>6</v>
      </c>
      <c r="F43" s="1207" t="s">
        <v>189</v>
      </c>
      <c r="G43" s="1356">
        <v>1</v>
      </c>
      <c r="H43" s="1220" t="s">
        <v>6</v>
      </c>
      <c r="I43" s="1355">
        <v>2</v>
      </c>
      <c r="J43" s="1355">
        <v>2</v>
      </c>
      <c r="K43" s="1295">
        <f>IF('Resultat &amp; tabell'!J43="",0,BI43)</f>
        <v>5</v>
      </c>
      <c r="L43" s="1285">
        <v>4</v>
      </c>
      <c r="M43" s="1305" t="str">
        <f>VLOOKUP(L43,$AT$40:$AY$43,2,FALSE)</f>
        <v>Honduras</v>
      </c>
      <c r="N43" s="1302">
        <f>VLOOKUP(M43,$AU$40:$AY$43,2,FALSE)</f>
        <v>1</v>
      </c>
      <c r="O43" s="1302">
        <f>VLOOKUP(M43,$AU$40:$AY$43,3,FALSE)</f>
        <v>2</v>
      </c>
      <c r="P43" s="1302">
        <f>VLOOKUP(M43,$AU$40:$AY$43,4,FALSE)</f>
        <v>7</v>
      </c>
      <c r="Q43" s="1303">
        <f>VLOOKUP(M43,$AU$40:$AY$43,5,FALSE)</f>
        <v>-5</v>
      </c>
      <c r="Z43" s="1179" t="s">
        <v>65</v>
      </c>
      <c r="AA43" s="1180">
        <f t="shared" si="65"/>
        <v>0</v>
      </c>
      <c r="AB43" s="1180">
        <f t="shared" si="66"/>
        <v>1</v>
      </c>
      <c r="AC43" s="1180">
        <f t="shared" si="67"/>
        <v>2</v>
      </c>
      <c r="AD43" s="1179" t="s">
        <v>63</v>
      </c>
      <c r="AE43" s="1180">
        <f t="shared" si="68"/>
        <v>3</v>
      </c>
      <c r="AF43" s="1176">
        <f t="shared" si="69"/>
        <v>2</v>
      </c>
      <c r="AG43" s="1176">
        <f t="shared" si="70"/>
        <v>1</v>
      </c>
      <c r="AI43" s="1175">
        <f>RANK($AJ43,$AJ$40:$AJ$43,1)+COUNTIF($AJ$40:$AJ43,$AJ43)-1</f>
        <v>4</v>
      </c>
      <c r="AJ43" s="1175">
        <f>AK43+AL43+AM43</f>
        <v>4</v>
      </c>
      <c r="AK43" s="1175">
        <f t="shared" si="72"/>
        <v>0</v>
      </c>
      <c r="AL43" s="1175">
        <f t="shared" si="73"/>
        <v>0</v>
      </c>
      <c r="AM43" s="1175">
        <f t="shared" si="74"/>
        <v>4</v>
      </c>
      <c r="AN43" s="1179" t="s">
        <v>65</v>
      </c>
      <c r="AO43" s="1175">
        <f t="shared" si="75"/>
        <v>1</v>
      </c>
      <c r="AP43" s="1175">
        <f t="shared" si="76"/>
        <v>2</v>
      </c>
      <c r="AQ43" s="1175">
        <f t="shared" si="77"/>
        <v>7</v>
      </c>
      <c r="AR43" s="1175">
        <f t="shared" si="78"/>
        <v>-5</v>
      </c>
      <c r="AT43" s="1175">
        <v>4</v>
      </c>
      <c r="AU43" s="1175" t="str">
        <f t="shared" si="79"/>
        <v>Honduras</v>
      </c>
      <c r="AV43" s="1175">
        <f t="shared" si="80"/>
        <v>1</v>
      </c>
      <c r="AW43" s="1175">
        <f t="shared" si="81"/>
        <v>2</v>
      </c>
      <c r="AX43" s="1175">
        <f t="shared" si="82"/>
        <v>7</v>
      </c>
      <c r="AY43" s="1175">
        <f t="shared" si="83"/>
        <v>-5</v>
      </c>
      <c r="AZ43" s="1237">
        <v>26</v>
      </c>
      <c r="BA43" s="1244">
        <v>41810.791666666664</v>
      </c>
      <c r="BB43" s="1239" t="s">
        <v>65</v>
      </c>
      <c r="BC43" s="1240" t="s">
        <v>6</v>
      </c>
      <c r="BD43" s="1241" t="s">
        <v>63</v>
      </c>
      <c r="BE43" s="1243">
        <f>IF(G43='Resultat &amp; tabell'!$G43,2,0)</f>
        <v>2</v>
      </c>
      <c r="BF43" s="1242" t="s">
        <v>6</v>
      </c>
      <c r="BG43" s="1243">
        <f>IF(I43='Resultat &amp; tabell'!$I43,2,0)</f>
        <v>2</v>
      </c>
      <c r="BH43" s="1243">
        <f>IF(J43='Resultat &amp; tabell'!$J43,1,0)</f>
        <v>1</v>
      </c>
      <c r="BI43" s="1227">
        <f t="shared" si="71"/>
        <v>5</v>
      </c>
      <c r="BK43" s="1245"/>
      <c r="BL43" s="1267"/>
      <c r="BM43" s="1267"/>
      <c r="BN43" s="1267"/>
      <c r="BO43" s="1267"/>
    </row>
    <row r="44" spans="2:67" ht="14.25" customHeight="1" x14ac:dyDescent="0.25">
      <c r="B44" s="1166">
        <v>41</v>
      </c>
      <c r="C44" s="1209">
        <v>41815.666666666664</v>
      </c>
      <c r="D44" s="1205" t="s">
        <v>188</v>
      </c>
      <c r="E44" s="1206" t="s">
        <v>6</v>
      </c>
      <c r="F44" s="1207" t="s">
        <v>186</v>
      </c>
      <c r="G44" s="1356">
        <v>1</v>
      </c>
      <c r="H44" s="1220" t="s">
        <v>6</v>
      </c>
      <c r="I44" s="1355">
        <v>1</v>
      </c>
      <c r="J44" s="1355" t="s">
        <v>214</v>
      </c>
      <c r="K44" s="1295">
        <f>IF('Resultat &amp; tabell'!J44="",0,BI44)</f>
        <v>0</v>
      </c>
      <c r="M44" s="1287"/>
      <c r="N44" s="1317"/>
      <c r="O44" s="1162"/>
      <c r="P44" s="1317"/>
      <c r="Q44" s="1317"/>
      <c r="Z44" s="1179" t="s">
        <v>65</v>
      </c>
      <c r="AA44" s="1180">
        <f t="shared" si="65"/>
        <v>1</v>
      </c>
      <c r="AB44" s="1180">
        <f t="shared" si="66"/>
        <v>1</v>
      </c>
      <c r="AC44" s="1180">
        <f t="shared" si="67"/>
        <v>1</v>
      </c>
      <c r="AD44" s="1179" t="s">
        <v>62</v>
      </c>
      <c r="AE44" s="1180">
        <f t="shared" si="68"/>
        <v>1</v>
      </c>
      <c r="AF44" s="1176">
        <f t="shared" si="69"/>
        <v>1</v>
      </c>
      <c r="AG44" s="1176">
        <f t="shared" si="70"/>
        <v>1</v>
      </c>
      <c r="AZ44" s="1237">
        <v>41</v>
      </c>
      <c r="BA44" s="1244">
        <v>41815.666666666664</v>
      </c>
      <c r="BB44" s="1239" t="s">
        <v>65</v>
      </c>
      <c r="BC44" s="1240" t="s">
        <v>6</v>
      </c>
      <c r="BD44" s="1241" t="s">
        <v>62</v>
      </c>
      <c r="BE44" s="1243">
        <f>IF(G44='Resultat &amp; tabell'!$G44,2,0)</f>
        <v>0</v>
      </c>
      <c r="BF44" s="1242" t="s">
        <v>6</v>
      </c>
      <c r="BG44" s="1243">
        <f>IF(I44='Resultat &amp; tabell'!$I44,2,0)</f>
        <v>0</v>
      </c>
      <c r="BH44" s="1243">
        <f>IF(J44='Resultat &amp; tabell'!$J44,1,0)</f>
        <v>0</v>
      </c>
      <c r="BI44" s="1227">
        <f t="shared" si="71"/>
        <v>0</v>
      </c>
      <c r="BL44" s="1267"/>
      <c r="BM44" s="1267"/>
      <c r="BN44" s="1267"/>
      <c r="BO44" s="1267"/>
    </row>
    <row r="45" spans="2:67" ht="14.25" customHeight="1" x14ac:dyDescent="0.25">
      <c r="B45" s="1166">
        <v>42</v>
      </c>
      <c r="C45" s="1209">
        <v>41815.708333333336</v>
      </c>
      <c r="D45" s="1205" t="s">
        <v>189</v>
      </c>
      <c r="E45" s="1206" t="s">
        <v>6</v>
      </c>
      <c r="F45" s="1207" t="s">
        <v>187</v>
      </c>
      <c r="G45" s="1356">
        <v>0</v>
      </c>
      <c r="H45" s="1220" t="s">
        <v>6</v>
      </c>
      <c r="I45" s="1355">
        <v>2</v>
      </c>
      <c r="J45" s="1355">
        <v>2</v>
      </c>
      <c r="K45" s="1295">
        <f>IF('Resultat &amp; tabell'!J45="",0,BI45)</f>
        <v>0</v>
      </c>
      <c r="M45" s="1338"/>
      <c r="N45" s="1162"/>
      <c r="O45" s="1317"/>
      <c r="P45" s="1317"/>
      <c r="Q45" s="1317"/>
      <c r="Z45" s="1179" t="s">
        <v>63</v>
      </c>
      <c r="AA45" s="1180">
        <f t="shared" si="65"/>
        <v>0</v>
      </c>
      <c r="AB45" s="1180">
        <f t="shared" si="66"/>
        <v>0</v>
      </c>
      <c r="AC45" s="1180">
        <f t="shared" si="67"/>
        <v>2</v>
      </c>
      <c r="AD45" s="1179" t="s">
        <v>64</v>
      </c>
      <c r="AE45" s="1180">
        <f t="shared" si="68"/>
        <v>3</v>
      </c>
      <c r="AF45" s="1176">
        <f t="shared" si="69"/>
        <v>2</v>
      </c>
      <c r="AG45" s="1176">
        <f t="shared" si="70"/>
        <v>0</v>
      </c>
      <c r="AZ45" s="1237">
        <v>42</v>
      </c>
      <c r="BA45" s="1244">
        <v>41815.708333333336</v>
      </c>
      <c r="BB45" s="1239" t="s">
        <v>63</v>
      </c>
      <c r="BC45" s="1240" t="s">
        <v>6</v>
      </c>
      <c r="BD45" s="1241" t="s">
        <v>64</v>
      </c>
      <c r="BE45" s="1243">
        <f>IF(G45='Resultat &amp; tabell'!$G45,2,0)</f>
        <v>2</v>
      </c>
      <c r="BF45" s="1242" t="s">
        <v>6</v>
      </c>
      <c r="BG45" s="1243">
        <f>IF(I45='Resultat &amp; tabell'!$I45,2,0)</f>
        <v>0</v>
      </c>
      <c r="BH45" s="1243">
        <f>IF(J45='Resultat &amp; tabell'!$J45,1,0)</f>
        <v>0</v>
      </c>
      <c r="BI45" s="1227">
        <f t="shared" si="71"/>
        <v>2</v>
      </c>
      <c r="BL45" s="1267"/>
      <c r="BM45" s="1267"/>
      <c r="BN45" s="1267"/>
      <c r="BO45" s="1267"/>
    </row>
    <row r="46" spans="2:67" ht="14.25" customHeight="1" x14ac:dyDescent="0.25">
      <c r="C46" s="1181"/>
      <c r="K46" s="1308"/>
      <c r="N46" s="1307"/>
      <c r="O46" s="1320"/>
      <c r="P46" s="1307"/>
      <c r="Q46" s="1307"/>
      <c r="BA46" s="1252"/>
      <c r="BI46" s="1228"/>
      <c r="BL46" s="1267"/>
      <c r="BM46" s="1271"/>
      <c r="BN46" s="1267"/>
      <c r="BO46" s="1267"/>
    </row>
    <row r="47" spans="2:67" s="1186" customFormat="1" ht="14.25" customHeight="1" x14ac:dyDescent="0.25">
      <c r="B47" s="1163" t="s">
        <v>66</v>
      </c>
      <c r="C47" s="1184"/>
      <c r="D47" s="1169"/>
      <c r="E47" s="1170"/>
      <c r="F47" s="1169"/>
      <c r="G47" s="1170"/>
      <c r="H47" s="1170"/>
      <c r="I47" s="1170"/>
      <c r="J47" s="1170"/>
      <c r="K47" s="1308"/>
      <c r="L47" s="1309"/>
      <c r="M47" s="1310"/>
      <c r="N47" s="1162"/>
      <c r="O47" s="1321"/>
      <c r="P47" s="1311"/>
      <c r="Q47" s="1311"/>
      <c r="R47" s="1310"/>
      <c r="S47" s="1311"/>
      <c r="T47" s="1170"/>
      <c r="U47" s="1170"/>
      <c r="V47" s="1170"/>
      <c r="W47" s="1191"/>
      <c r="Z47" s="1173"/>
      <c r="AA47" s="1180"/>
      <c r="AB47" s="1180"/>
      <c r="AC47" s="1180"/>
      <c r="AD47" s="1173"/>
      <c r="AE47" s="1187"/>
      <c r="AF47" s="1188"/>
      <c r="AG47" s="1188"/>
      <c r="AH47" s="1187"/>
      <c r="AI47" s="1187"/>
      <c r="AJ47" s="1187"/>
      <c r="AK47" s="1187"/>
      <c r="AL47" s="1187"/>
      <c r="AM47" s="1187"/>
      <c r="AN47" s="1187"/>
      <c r="AO47" s="1187"/>
      <c r="AP47" s="1187"/>
      <c r="AQ47" s="1187"/>
      <c r="AR47" s="1187"/>
      <c r="AS47" s="1187"/>
      <c r="AT47" s="1187"/>
      <c r="AU47" s="1187"/>
      <c r="AV47" s="1187"/>
      <c r="AW47" s="1187"/>
      <c r="AX47" s="1187"/>
      <c r="AY47" s="1187"/>
      <c r="AZ47" s="1230" t="s">
        <v>66</v>
      </c>
      <c r="BA47" s="1254"/>
      <c r="BB47" s="1231"/>
      <c r="BC47" s="1232"/>
      <c r="BD47" s="1231"/>
      <c r="BE47" s="1232"/>
      <c r="BF47" s="1232"/>
      <c r="BG47" s="1232"/>
      <c r="BH47" s="1232"/>
      <c r="BI47" s="1229"/>
      <c r="BJ47" s="1196"/>
      <c r="BK47" s="1198"/>
      <c r="BL47" s="1229"/>
      <c r="BM47" s="1272"/>
      <c r="BN47" s="1229"/>
      <c r="BO47" s="1229"/>
    </row>
    <row r="48" spans="2:67" s="1186" customFormat="1" ht="14.25" customHeight="1" x14ac:dyDescent="0.25">
      <c r="B48" s="1216" t="s">
        <v>2</v>
      </c>
      <c r="C48" s="121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218" t="s">
        <v>81</v>
      </c>
      <c r="K48" s="1312" t="s">
        <v>89</v>
      </c>
      <c r="L48" s="1309"/>
      <c r="M48" s="1291" t="s">
        <v>66</v>
      </c>
      <c r="N48" s="1292" t="s">
        <v>89</v>
      </c>
      <c r="O48" s="1292" t="s">
        <v>90</v>
      </c>
      <c r="P48" s="1292" t="s">
        <v>91</v>
      </c>
      <c r="Q48" s="1293" t="s">
        <v>101</v>
      </c>
      <c r="R48" s="1310"/>
      <c r="S48" s="1311"/>
      <c r="T48" s="1170"/>
      <c r="U48" s="1170"/>
      <c r="V48" s="1170"/>
      <c r="W48" s="1191"/>
      <c r="Z48" s="1177" t="s">
        <v>87</v>
      </c>
      <c r="AA48" s="1177" t="s">
        <v>89</v>
      </c>
      <c r="AB48" s="1177" t="s">
        <v>90</v>
      </c>
      <c r="AC48" s="1177" t="s">
        <v>91</v>
      </c>
      <c r="AD48" s="1177" t="s">
        <v>88</v>
      </c>
      <c r="AE48" s="1177" t="s">
        <v>89</v>
      </c>
      <c r="AF48" s="1177" t="s">
        <v>90</v>
      </c>
      <c r="AG48" s="1177" t="s">
        <v>91</v>
      </c>
      <c r="AH48" s="1187"/>
      <c r="AI48" s="1178" t="s">
        <v>99</v>
      </c>
      <c r="AJ48" s="1178" t="s">
        <v>98</v>
      </c>
      <c r="AK48" s="1178" t="s">
        <v>97</v>
      </c>
      <c r="AL48" s="1177" t="s">
        <v>96</v>
      </c>
      <c r="AM48" s="1177" t="s">
        <v>95</v>
      </c>
      <c r="AN48" s="1177" t="s">
        <v>92</v>
      </c>
      <c r="AO48" s="1177" t="s">
        <v>89</v>
      </c>
      <c r="AP48" s="1177" t="s">
        <v>90</v>
      </c>
      <c r="AQ48" s="1177" t="s">
        <v>91</v>
      </c>
      <c r="AR48" s="1178" t="s">
        <v>93</v>
      </c>
      <c r="AS48" s="1187"/>
      <c r="AT48" s="1177" t="s">
        <v>94</v>
      </c>
      <c r="AU48" s="1177" t="s">
        <v>92</v>
      </c>
      <c r="AV48" s="1177" t="s">
        <v>89</v>
      </c>
      <c r="AW48" s="1177" t="s">
        <v>90</v>
      </c>
      <c r="AX48" s="1177" t="s">
        <v>91</v>
      </c>
      <c r="AY48" s="1178" t="s">
        <v>93</v>
      </c>
      <c r="AZ48" s="1259" t="s">
        <v>2</v>
      </c>
      <c r="BA48" s="1257" t="s">
        <v>3</v>
      </c>
      <c r="BB48" s="1261" t="s">
        <v>2</v>
      </c>
      <c r="BC48" s="1258"/>
      <c r="BD48" s="1262"/>
      <c r="BE48" s="250" t="s">
        <v>4</v>
      </c>
      <c r="BF48" s="250"/>
      <c r="BG48" s="250"/>
      <c r="BH48" s="1258" t="s">
        <v>81</v>
      </c>
      <c r="BI48" s="1219" t="s">
        <v>89</v>
      </c>
      <c r="BJ48" s="1196"/>
      <c r="BK48" s="1233"/>
      <c r="BL48" s="1229"/>
      <c r="BM48" s="1229"/>
      <c r="BN48" s="1229"/>
      <c r="BO48" s="1229"/>
    </row>
    <row r="49" spans="2:67" ht="14.25" customHeight="1" x14ac:dyDescent="0.25">
      <c r="B49" s="1166">
        <v>11</v>
      </c>
      <c r="C49" s="1209">
        <v>41805.791666666664</v>
      </c>
      <c r="D49" s="1205" t="s">
        <v>190</v>
      </c>
      <c r="E49" s="1206" t="s">
        <v>6</v>
      </c>
      <c r="F49" s="1207" t="s">
        <v>193</v>
      </c>
      <c r="G49" s="1358">
        <v>2</v>
      </c>
      <c r="H49" s="1220" t="s">
        <v>6</v>
      </c>
      <c r="I49" s="1357">
        <v>1</v>
      </c>
      <c r="J49" s="1357">
        <v>1</v>
      </c>
      <c r="K49" s="1295">
        <f>IF('Resultat &amp; tabell'!J49="",0,BI49)</f>
        <v>5</v>
      </c>
      <c r="L49" s="1296">
        <v>1</v>
      </c>
      <c r="M49" s="1297" t="str">
        <f>VLOOKUP(L49,$AT$49:$AY$52,2,FALSE)</f>
        <v>Argentina</v>
      </c>
      <c r="N49" s="1298">
        <f>VLOOKUP(M49,$AU$49:$AY$52,2,FALSE)</f>
        <v>9</v>
      </c>
      <c r="O49" s="1298">
        <f>VLOOKUP(M49,$AU$49:$AY$52,3,FALSE)</f>
        <v>8</v>
      </c>
      <c r="P49" s="1298">
        <f>VLOOKUP(M49,$AU$49:$AY$52,4,FALSE)</f>
        <v>2</v>
      </c>
      <c r="Q49" s="1299">
        <f>VLOOKUP(M49,$AU$49:$AY$52,5,FALSE)</f>
        <v>6</v>
      </c>
      <c r="Z49" s="1179" t="s">
        <v>67</v>
      </c>
      <c r="AA49" s="1180">
        <f t="shared" ref="AA49:AA54" si="84">IF(G49="",0,IF($G49&lt;$I49,0,IF($G49=$I49,1,3)))</f>
        <v>3</v>
      </c>
      <c r="AB49" s="1180">
        <f t="shared" ref="AB49:AB54" si="85">G49</f>
        <v>2</v>
      </c>
      <c r="AC49" s="1180">
        <f t="shared" ref="AC49:AC54" si="86">I49</f>
        <v>1</v>
      </c>
      <c r="AD49" s="1179" t="s">
        <v>68</v>
      </c>
      <c r="AE49" s="1180">
        <f t="shared" ref="AE49:AE54" si="87">IF(I49="",0,IF(I49&lt;G49,0,IF(G49=I49,1,3)))</f>
        <v>0</v>
      </c>
      <c r="AF49" s="1176">
        <f t="shared" ref="AF49:AF54" si="88">I49</f>
        <v>1</v>
      </c>
      <c r="AG49" s="1176">
        <f t="shared" ref="AG49:AG54" si="89">G49</f>
        <v>2</v>
      </c>
      <c r="AI49" s="1175">
        <f>RANK($AJ49,$AJ$49:$AJ$52,1)+COUNTIF($AJ$49:$AJ49,$AJ49)-1</f>
        <v>1</v>
      </c>
      <c r="AJ49" s="1175">
        <f>AK49+AL49+AM49</f>
        <v>1</v>
      </c>
      <c r="AK49" s="1175">
        <f>SUMPRODUCT(($AO$49:$AO$52=AO49)*($AR$49:$AR$52=AR49)*($AP$49:$AP$52&gt;AP49))</f>
        <v>0</v>
      </c>
      <c r="AL49" s="1175">
        <f>SUMPRODUCT(($AO$49:$AO$52=AO49)*($AR$49:$AR$52&gt;AR49))</f>
        <v>0</v>
      </c>
      <c r="AM49" s="1175">
        <f>RANK(AO49,$AO$49:$AO$52)</f>
        <v>1</v>
      </c>
      <c r="AN49" s="1179" t="s">
        <v>67</v>
      </c>
      <c r="AO49" s="1175">
        <f>SUMIF($Z$49:$Z$54,$AN49,$AA$49:$AA$54)+SUMIF($AD$49:$AD$54,$AN49,$AE$49:$AE$54)</f>
        <v>9</v>
      </c>
      <c r="AP49" s="1175">
        <f>SUMIF($Z$49:$Z$54,$AN49,$AB$49:$AB$54)+SUMIF($AD$49:$AD$54,$AN49,$AF$49:$AF$54)</f>
        <v>8</v>
      </c>
      <c r="AQ49" s="1175">
        <f>SUMIF($Z$49:$Z$54,$AN49,$AC$49:$AC$54)+SUMIF($AD$49:$AD$54,$AN49,$AG$49:$AG$54)</f>
        <v>2</v>
      </c>
      <c r="AR49" s="1175">
        <f>AP49-AQ49</f>
        <v>6</v>
      </c>
      <c r="AT49" s="1175">
        <v>1</v>
      </c>
      <c r="AU49" s="1175" t="str">
        <f>VLOOKUP($AT49,$AI$49:$AR$52,6,FALSE)</f>
        <v>Argentina</v>
      </c>
      <c r="AV49" s="1175">
        <f>VLOOKUP($AU49,$AN$49:$AR$52,2,FALSE)</f>
        <v>9</v>
      </c>
      <c r="AW49" s="1175">
        <f>VLOOKUP($AU49,$AN$49:$AR$52,3,FALSE)</f>
        <v>8</v>
      </c>
      <c r="AX49" s="1175">
        <f>VLOOKUP($AU49,$AN$49:$AR$52,4,FALSE)</f>
        <v>2</v>
      </c>
      <c r="AY49" s="1175">
        <f>VLOOKUP($AU49,$AN$49:$AR$52,5,FALSE)</f>
        <v>6</v>
      </c>
      <c r="AZ49" s="1237">
        <v>11</v>
      </c>
      <c r="BA49" s="1244">
        <v>41805.791666666664</v>
      </c>
      <c r="BB49" s="1239" t="s">
        <v>67</v>
      </c>
      <c r="BC49" s="1240" t="s">
        <v>6</v>
      </c>
      <c r="BD49" s="1241" t="s">
        <v>68</v>
      </c>
      <c r="BE49" s="1243">
        <f>IF(G49='Resultat &amp; tabell'!$G49,2,0)</f>
        <v>2</v>
      </c>
      <c r="BF49" s="1242" t="s">
        <v>6</v>
      </c>
      <c r="BG49" s="1243">
        <f>IF(I49='Resultat &amp; tabell'!$I49,2,0)</f>
        <v>2</v>
      </c>
      <c r="BH49" s="1243">
        <f>IF(J49='Resultat &amp; tabell'!$J49,1,0)</f>
        <v>1</v>
      </c>
      <c r="BI49" s="1227">
        <f t="shared" ref="BI49:BI54" si="90">SUM(BE49+BG49+BH49)</f>
        <v>5</v>
      </c>
      <c r="BJ49" s="1197"/>
      <c r="BK49" s="1230"/>
      <c r="BL49" s="1267"/>
      <c r="BM49" s="1267"/>
      <c r="BN49" s="1267"/>
      <c r="BO49" s="1267"/>
    </row>
    <row r="50" spans="2:67" ht="14.25" customHeight="1" x14ac:dyDescent="0.25">
      <c r="B50" s="1166">
        <v>12</v>
      </c>
      <c r="C50" s="1209">
        <v>41806.666666666664</v>
      </c>
      <c r="D50" s="1205" t="s">
        <v>191</v>
      </c>
      <c r="E50" s="1206" t="s">
        <v>6</v>
      </c>
      <c r="F50" s="1207" t="s">
        <v>192</v>
      </c>
      <c r="G50" s="1358">
        <v>1</v>
      </c>
      <c r="H50" s="1220" t="s">
        <v>6</v>
      </c>
      <c r="I50" s="1357">
        <v>3</v>
      </c>
      <c r="J50" s="1357">
        <v>2</v>
      </c>
      <c r="K50" s="1295">
        <f>IF('Resultat &amp; tabell'!J50="",0,BI50)</f>
        <v>0</v>
      </c>
      <c r="L50" s="1285">
        <v>2</v>
      </c>
      <c r="M50" s="1301" t="str">
        <f>VLOOKUP(L50,$AT$49:$AY$52,2,FALSE)</f>
        <v>Bosnien</v>
      </c>
      <c r="N50" s="1302">
        <f>VLOOKUP(M50,$AU$49:$AY$52,2,FALSE)</f>
        <v>4</v>
      </c>
      <c r="O50" s="1302">
        <f>VLOOKUP(M50,$AU$49:$AY$52,3,FALSE)</f>
        <v>5</v>
      </c>
      <c r="P50" s="1302">
        <f>VLOOKUP(M50,$AU$49:$AY$52,4,FALSE)</f>
        <v>4</v>
      </c>
      <c r="Q50" s="1303">
        <f>VLOOKUP(M50,$AU$49:$AY$52,5,FALSE)</f>
        <v>1</v>
      </c>
      <c r="Z50" s="1179" t="s">
        <v>69</v>
      </c>
      <c r="AA50" s="1180">
        <f t="shared" si="84"/>
        <v>0</v>
      </c>
      <c r="AB50" s="1180">
        <f t="shared" si="85"/>
        <v>1</v>
      </c>
      <c r="AC50" s="1180">
        <f t="shared" si="86"/>
        <v>3</v>
      </c>
      <c r="AD50" s="1179" t="s">
        <v>70</v>
      </c>
      <c r="AE50" s="1180">
        <f t="shared" si="87"/>
        <v>3</v>
      </c>
      <c r="AF50" s="1176">
        <f t="shared" si="88"/>
        <v>3</v>
      </c>
      <c r="AG50" s="1176">
        <f t="shared" si="89"/>
        <v>1</v>
      </c>
      <c r="AI50" s="1175">
        <f>RANK($AJ50,$AJ$49:$AJ$52,1)+COUNTIF($AJ$49:$AJ50,$AJ50)-1</f>
        <v>4</v>
      </c>
      <c r="AJ50" s="1175">
        <f>AK50+AL50+AM50</f>
        <v>4</v>
      </c>
      <c r="AK50" s="1175">
        <f t="shared" ref="AK50:AK52" si="91">SUMPRODUCT(($AO$49:$AO$52=AO50)*($AR$49:$AR$52=AR50)*($AP$49:$AP$52&gt;AP50))</f>
        <v>0</v>
      </c>
      <c r="AL50" s="1175">
        <f t="shared" ref="AL50:AL52" si="92">SUMPRODUCT(($AO$49:$AO$52=AO50)*($AR$49:$AR$52&gt;AR50))</f>
        <v>0</v>
      </c>
      <c r="AM50" s="1175">
        <f t="shared" ref="AM50:AM52" si="93">RANK(AO50,$AO$49:$AO$52)</f>
        <v>4</v>
      </c>
      <c r="AN50" s="1179" t="s">
        <v>69</v>
      </c>
      <c r="AO50" s="1175">
        <f t="shared" ref="AO50:AO52" si="94">SUMIF($Z$49:$Z$54,$AN50,$AA$49:$AA$54)+SUMIF($AD$49:$AD$54,$AN50,$AE$49:$AE$54)</f>
        <v>0</v>
      </c>
      <c r="AP50" s="1175">
        <f t="shared" ref="AP50:AP52" si="95">SUMIF($Z$49:$Z$54,$AN50,$AB$49:$AB$54)+SUMIF($AD$49:$AD$54,$AN50,$AF$49:$AF$54)</f>
        <v>1</v>
      </c>
      <c r="AQ50" s="1175">
        <f t="shared" ref="AQ50:AQ52" si="96">SUMIF($Z$49:$Z$54,$AN50,$AC$49:$AC$54)+SUMIF($AD$49:$AD$54,$AN50,$AG$49:$AG$54)</f>
        <v>7</v>
      </c>
      <c r="AR50" s="1175">
        <f t="shared" ref="AR50:AR52" si="97">AP50-AQ50</f>
        <v>-6</v>
      </c>
      <c r="AT50" s="1175">
        <v>2</v>
      </c>
      <c r="AU50" s="1175" t="str">
        <f t="shared" ref="AU50:AU52" si="98">VLOOKUP($AT50,$AI$49:$AR$52,6,FALSE)</f>
        <v>Bosnien</v>
      </c>
      <c r="AV50" s="1175">
        <f t="shared" ref="AV50:AV52" si="99">VLOOKUP($AU50,$AN$49:$AR$52,2,FALSE)</f>
        <v>4</v>
      </c>
      <c r="AW50" s="1175">
        <f t="shared" ref="AW50:AW52" si="100">VLOOKUP($AU50,$AN$49:$AR$52,3,FALSE)</f>
        <v>5</v>
      </c>
      <c r="AX50" s="1175">
        <f t="shared" ref="AX50:AX52" si="101">VLOOKUP($AU50,$AN$49:$AR$52,4,FALSE)</f>
        <v>4</v>
      </c>
      <c r="AY50" s="1175">
        <f t="shared" ref="AY50:AY52" si="102">VLOOKUP($AU50,$AN$49:$AR$52,5,FALSE)</f>
        <v>1</v>
      </c>
      <c r="AZ50" s="1237">
        <v>12</v>
      </c>
      <c r="BA50" s="1244">
        <v>41806.666666666664</v>
      </c>
      <c r="BB50" s="1239" t="s">
        <v>69</v>
      </c>
      <c r="BC50" s="1240" t="s">
        <v>6</v>
      </c>
      <c r="BD50" s="1241" t="s">
        <v>70</v>
      </c>
      <c r="BE50" s="1243">
        <f>IF(G50='Resultat &amp; tabell'!$G50,2,0)</f>
        <v>0</v>
      </c>
      <c r="BF50" s="1242" t="s">
        <v>6</v>
      </c>
      <c r="BG50" s="1243">
        <f>IF(I50='Resultat &amp; tabell'!$I50,2,0)</f>
        <v>0</v>
      </c>
      <c r="BH50" s="1243">
        <f>IF(J50='Resultat &amp; tabell'!$J50,1,0)</f>
        <v>0</v>
      </c>
      <c r="BI50" s="1227">
        <f t="shared" si="90"/>
        <v>0</v>
      </c>
      <c r="BK50" s="1230"/>
      <c r="BL50" s="1267"/>
      <c r="BM50" s="1267"/>
      <c r="BN50" s="1267"/>
      <c r="BO50" s="1267"/>
    </row>
    <row r="51" spans="2:67" ht="14.25" customHeight="1" x14ac:dyDescent="0.25">
      <c r="B51" s="1166">
        <v>27</v>
      </c>
      <c r="C51" s="1209">
        <v>41811.541666666664</v>
      </c>
      <c r="D51" s="1205" t="s">
        <v>190</v>
      </c>
      <c r="E51" s="1206" t="s">
        <v>6</v>
      </c>
      <c r="F51" s="1207" t="s">
        <v>191</v>
      </c>
      <c r="G51" s="1358">
        <v>2</v>
      </c>
      <c r="H51" s="1220" t="s">
        <v>6</v>
      </c>
      <c r="I51" s="1357">
        <v>0</v>
      </c>
      <c r="J51" s="1357">
        <v>1</v>
      </c>
      <c r="K51" s="1295">
        <f>IF('Resultat &amp; tabell'!J51="",0,BI51)</f>
        <v>3</v>
      </c>
      <c r="L51" s="1285">
        <v>3</v>
      </c>
      <c r="M51" s="1316" t="str">
        <f>VLOOKUP(L51,$AT$49:$AY$52,2,FALSE)</f>
        <v>Nigeria</v>
      </c>
      <c r="N51" s="1317">
        <f>VLOOKUP(M51,$AU$49:$AY$52,2,FALSE)</f>
        <v>4</v>
      </c>
      <c r="O51" s="1317">
        <f>VLOOKUP(M51,$AU$49:$AY$52,3,FALSE)</f>
        <v>6</v>
      </c>
      <c r="P51" s="1317">
        <f>VLOOKUP(M51,$AU$49:$AY$52,4,FALSE)</f>
        <v>7</v>
      </c>
      <c r="Q51" s="1318">
        <f>VLOOKUP(M51,$AU$49:$AY$52,5,FALSE)</f>
        <v>-1</v>
      </c>
      <c r="Z51" s="1179" t="s">
        <v>67</v>
      </c>
      <c r="AA51" s="1180">
        <f t="shared" si="84"/>
        <v>3</v>
      </c>
      <c r="AB51" s="1180">
        <f t="shared" si="85"/>
        <v>2</v>
      </c>
      <c r="AC51" s="1180">
        <f t="shared" si="86"/>
        <v>0</v>
      </c>
      <c r="AD51" s="1179" t="s">
        <v>69</v>
      </c>
      <c r="AE51" s="1180">
        <f t="shared" si="87"/>
        <v>0</v>
      </c>
      <c r="AF51" s="1176">
        <f t="shared" si="88"/>
        <v>0</v>
      </c>
      <c r="AG51" s="1176">
        <f t="shared" si="89"/>
        <v>2</v>
      </c>
      <c r="AI51" s="1175">
        <f>RANK($AJ51,$AJ$49:$AJ$52,1)+COUNTIF($AJ$49:$AJ51,$AJ51)-1</f>
        <v>2</v>
      </c>
      <c r="AJ51" s="1175">
        <f>AK51+AL51+AM51</f>
        <v>2</v>
      </c>
      <c r="AK51" s="1175">
        <f t="shared" si="91"/>
        <v>0</v>
      </c>
      <c r="AL51" s="1175">
        <f t="shared" si="92"/>
        <v>0</v>
      </c>
      <c r="AM51" s="1175">
        <f t="shared" si="93"/>
        <v>2</v>
      </c>
      <c r="AN51" s="1179" t="s">
        <v>68</v>
      </c>
      <c r="AO51" s="1175">
        <f t="shared" si="94"/>
        <v>4</v>
      </c>
      <c r="AP51" s="1175">
        <f t="shared" si="95"/>
        <v>5</v>
      </c>
      <c r="AQ51" s="1175">
        <f t="shared" si="96"/>
        <v>4</v>
      </c>
      <c r="AR51" s="1175">
        <f t="shared" si="97"/>
        <v>1</v>
      </c>
      <c r="AT51" s="1175">
        <v>3</v>
      </c>
      <c r="AU51" s="1175" t="str">
        <f t="shared" si="98"/>
        <v>Nigeria</v>
      </c>
      <c r="AV51" s="1175">
        <f t="shared" si="99"/>
        <v>4</v>
      </c>
      <c r="AW51" s="1175">
        <f t="shared" si="100"/>
        <v>6</v>
      </c>
      <c r="AX51" s="1175">
        <f t="shared" si="101"/>
        <v>7</v>
      </c>
      <c r="AY51" s="1175">
        <f t="shared" si="102"/>
        <v>-1</v>
      </c>
      <c r="AZ51" s="1237">
        <v>27</v>
      </c>
      <c r="BA51" s="1244">
        <v>41811.541666666664</v>
      </c>
      <c r="BB51" s="1239" t="s">
        <v>67</v>
      </c>
      <c r="BC51" s="1240" t="s">
        <v>6</v>
      </c>
      <c r="BD51" s="1241" t="s">
        <v>69</v>
      </c>
      <c r="BE51" s="1243">
        <f>IF(G51='Resultat &amp; tabell'!$G51,2,0)</f>
        <v>0</v>
      </c>
      <c r="BF51" s="1242" t="s">
        <v>6</v>
      </c>
      <c r="BG51" s="1243">
        <f>IF(I51='Resultat &amp; tabell'!$I51,2,0)</f>
        <v>2</v>
      </c>
      <c r="BH51" s="1243">
        <f>IF(J51='Resultat &amp; tabell'!$J51,1,0)</f>
        <v>1</v>
      </c>
      <c r="BI51" s="1227">
        <f t="shared" si="90"/>
        <v>3</v>
      </c>
      <c r="BK51" s="1245"/>
      <c r="BL51" s="1267"/>
      <c r="BM51" s="1267"/>
      <c r="BN51" s="1267"/>
      <c r="BO51" s="1267"/>
    </row>
    <row r="52" spans="2:67" ht="14.25" customHeight="1" x14ac:dyDescent="0.25">
      <c r="B52" s="1166">
        <v>28</v>
      </c>
      <c r="C52" s="1209">
        <v>41811.75</v>
      </c>
      <c r="D52" s="1205" t="s">
        <v>192</v>
      </c>
      <c r="E52" s="1206" t="s">
        <v>6</v>
      </c>
      <c r="F52" s="1207" t="s">
        <v>193</v>
      </c>
      <c r="G52" s="1358">
        <v>2</v>
      </c>
      <c r="H52" s="1220" t="s">
        <v>6</v>
      </c>
      <c r="I52" s="1357">
        <v>2</v>
      </c>
      <c r="J52" s="1357" t="s">
        <v>214</v>
      </c>
      <c r="K52" s="1295">
        <f>IF('Resultat &amp; tabell'!J52="",0,BI52)</f>
        <v>0</v>
      </c>
      <c r="L52" s="1285">
        <v>4</v>
      </c>
      <c r="M52" s="1305" t="str">
        <f>VLOOKUP(L52,$AT$49:$AY$52,2,FALSE)</f>
        <v>Iran</v>
      </c>
      <c r="N52" s="1302">
        <f>VLOOKUP(M52,$AU$49:$AY$52,2,FALSE)</f>
        <v>0</v>
      </c>
      <c r="O52" s="1302">
        <f>VLOOKUP(M52,$AU$49:$AY$52,3,FALSE)</f>
        <v>1</v>
      </c>
      <c r="P52" s="1302">
        <f>VLOOKUP(M52,$AU$49:$AY$52,4,FALSE)</f>
        <v>7</v>
      </c>
      <c r="Q52" s="1303">
        <f>VLOOKUP(M52,$AU$49:$AY$52,5,FALSE)</f>
        <v>-6</v>
      </c>
      <c r="Z52" s="1179" t="s">
        <v>70</v>
      </c>
      <c r="AA52" s="1180">
        <f t="shared" si="84"/>
        <v>1</v>
      </c>
      <c r="AB52" s="1180">
        <f t="shared" si="85"/>
        <v>2</v>
      </c>
      <c r="AC52" s="1180">
        <f t="shared" si="86"/>
        <v>2</v>
      </c>
      <c r="AD52" s="1179" t="s">
        <v>68</v>
      </c>
      <c r="AE52" s="1180">
        <f t="shared" si="87"/>
        <v>1</v>
      </c>
      <c r="AF52" s="1176">
        <f t="shared" si="88"/>
        <v>2</v>
      </c>
      <c r="AG52" s="1176">
        <f t="shared" si="89"/>
        <v>2</v>
      </c>
      <c r="AI52" s="1175">
        <f>RANK($AJ52,$AJ$49:$AJ$52,1)+COUNTIF($AJ$49:$AJ52,$AJ52)-1</f>
        <v>3</v>
      </c>
      <c r="AJ52" s="1175">
        <f>AK52+AL52+AM52</f>
        <v>3</v>
      </c>
      <c r="AK52" s="1175">
        <f t="shared" si="91"/>
        <v>0</v>
      </c>
      <c r="AL52" s="1175">
        <f t="shared" si="92"/>
        <v>1</v>
      </c>
      <c r="AM52" s="1175">
        <f t="shared" si="93"/>
        <v>2</v>
      </c>
      <c r="AN52" s="1179" t="s">
        <v>70</v>
      </c>
      <c r="AO52" s="1175">
        <f t="shared" si="94"/>
        <v>4</v>
      </c>
      <c r="AP52" s="1175">
        <f t="shared" si="95"/>
        <v>6</v>
      </c>
      <c r="AQ52" s="1175">
        <f t="shared" si="96"/>
        <v>7</v>
      </c>
      <c r="AR52" s="1175">
        <f t="shared" si="97"/>
        <v>-1</v>
      </c>
      <c r="AT52" s="1175">
        <v>4</v>
      </c>
      <c r="AU52" s="1175" t="str">
        <f t="shared" si="98"/>
        <v>Iran</v>
      </c>
      <c r="AV52" s="1175">
        <f t="shared" si="99"/>
        <v>0</v>
      </c>
      <c r="AW52" s="1175">
        <f t="shared" si="100"/>
        <v>1</v>
      </c>
      <c r="AX52" s="1175">
        <f t="shared" si="101"/>
        <v>7</v>
      </c>
      <c r="AY52" s="1175">
        <f t="shared" si="102"/>
        <v>-6</v>
      </c>
      <c r="AZ52" s="1237">
        <v>28</v>
      </c>
      <c r="BA52" s="1244">
        <v>41811.75</v>
      </c>
      <c r="BB52" s="1239" t="s">
        <v>70</v>
      </c>
      <c r="BC52" s="1240" t="s">
        <v>6</v>
      </c>
      <c r="BD52" s="1241" t="s">
        <v>68</v>
      </c>
      <c r="BE52" s="1243">
        <f>IF(G52='Resultat &amp; tabell'!$G52,2,0)</f>
        <v>0</v>
      </c>
      <c r="BF52" s="1242" t="s">
        <v>6</v>
      </c>
      <c r="BG52" s="1243">
        <f>IF(I52='Resultat &amp; tabell'!$I52,2,0)</f>
        <v>0</v>
      </c>
      <c r="BH52" s="1243">
        <f>IF(J52='Resultat &amp; tabell'!$J52,1,0)</f>
        <v>0</v>
      </c>
      <c r="BI52" s="1227">
        <f t="shared" si="90"/>
        <v>0</v>
      </c>
      <c r="BK52" s="1245"/>
      <c r="BL52" s="1267"/>
      <c r="BM52" s="1267"/>
      <c r="BN52" s="1267"/>
      <c r="BO52" s="1267"/>
    </row>
    <row r="53" spans="2:67" ht="14.25" customHeight="1" x14ac:dyDescent="0.25">
      <c r="B53" s="1166">
        <v>43</v>
      </c>
      <c r="C53" s="1209">
        <v>41815.541666666664</v>
      </c>
      <c r="D53" s="1205" t="s">
        <v>192</v>
      </c>
      <c r="E53" s="1206" t="s">
        <v>6</v>
      </c>
      <c r="F53" s="1207" t="s">
        <v>190</v>
      </c>
      <c r="G53" s="1358">
        <v>1</v>
      </c>
      <c r="H53" s="1220" t="s">
        <v>6</v>
      </c>
      <c r="I53" s="1357">
        <v>4</v>
      </c>
      <c r="J53" s="1357">
        <v>2</v>
      </c>
      <c r="K53" s="1295">
        <f>IF('Resultat &amp; tabell'!J53="",0,BI53)</f>
        <v>0</v>
      </c>
      <c r="M53" s="1287"/>
      <c r="N53" s="1317"/>
      <c r="O53" s="1317"/>
      <c r="P53" s="1317"/>
      <c r="Q53" s="1317"/>
      <c r="Z53" s="1179" t="s">
        <v>70</v>
      </c>
      <c r="AA53" s="1180">
        <f t="shared" si="84"/>
        <v>0</v>
      </c>
      <c r="AB53" s="1180">
        <f t="shared" si="85"/>
        <v>1</v>
      </c>
      <c r="AC53" s="1180">
        <f t="shared" si="86"/>
        <v>4</v>
      </c>
      <c r="AD53" s="1179" t="s">
        <v>67</v>
      </c>
      <c r="AE53" s="1180">
        <f t="shared" si="87"/>
        <v>3</v>
      </c>
      <c r="AF53" s="1176">
        <f t="shared" si="88"/>
        <v>4</v>
      </c>
      <c r="AG53" s="1176">
        <f t="shared" si="89"/>
        <v>1</v>
      </c>
      <c r="AZ53" s="1237">
        <v>43</v>
      </c>
      <c r="BA53" s="1244">
        <v>41815.541666666664</v>
      </c>
      <c r="BB53" s="1239" t="s">
        <v>70</v>
      </c>
      <c r="BC53" s="1240" t="s">
        <v>6</v>
      </c>
      <c r="BD53" s="1241" t="s">
        <v>67</v>
      </c>
      <c r="BE53" s="1243">
        <f>IF(G53='Resultat &amp; tabell'!$G53,2,0)</f>
        <v>0</v>
      </c>
      <c r="BF53" s="1242" t="s">
        <v>6</v>
      </c>
      <c r="BG53" s="1243">
        <f>IF(I53='Resultat &amp; tabell'!$I53,2,0)</f>
        <v>0</v>
      </c>
      <c r="BH53" s="1243">
        <f>IF(J53='Resultat &amp; tabell'!$J53,1,0)</f>
        <v>0</v>
      </c>
      <c r="BI53" s="1227">
        <f t="shared" si="90"/>
        <v>0</v>
      </c>
      <c r="BL53" s="1267"/>
      <c r="BM53" s="1267"/>
      <c r="BN53" s="1267"/>
      <c r="BO53" s="1267"/>
    </row>
    <row r="54" spans="2:67" ht="14.25" customHeight="1" x14ac:dyDescent="0.25">
      <c r="B54" s="1166">
        <v>44</v>
      </c>
      <c r="C54" s="1209">
        <v>41815.541666666664</v>
      </c>
      <c r="D54" s="1205" t="s">
        <v>193</v>
      </c>
      <c r="E54" s="1206" t="s">
        <v>6</v>
      </c>
      <c r="F54" s="1207" t="s">
        <v>191</v>
      </c>
      <c r="G54" s="1358">
        <v>2</v>
      </c>
      <c r="H54" s="1220" t="s">
        <v>6</v>
      </c>
      <c r="I54" s="1357">
        <v>0</v>
      </c>
      <c r="J54" s="1357">
        <v>1</v>
      </c>
      <c r="K54" s="1295">
        <f>IF('Resultat &amp; tabell'!J54="",0,BI54)</f>
        <v>0</v>
      </c>
      <c r="M54" s="1162"/>
      <c r="N54" s="1162"/>
      <c r="O54" s="1317"/>
      <c r="P54" s="1162"/>
      <c r="Q54" s="1317"/>
      <c r="R54" s="1162"/>
      <c r="Z54" s="1179" t="s">
        <v>68</v>
      </c>
      <c r="AA54" s="1180">
        <f t="shared" si="84"/>
        <v>3</v>
      </c>
      <c r="AB54" s="1180">
        <f t="shared" si="85"/>
        <v>2</v>
      </c>
      <c r="AC54" s="1180">
        <f t="shared" si="86"/>
        <v>0</v>
      </c>
      <c r="AD54" s="1179" t="s">
        <v>69</v>
      </c>
      <c r="AE54" s="1180">
        <f t="shared" si="87"/>
        <v>0</v>
      </c>
      <c r="AF54" s="1176">
        <f t="shared" si="88"/>
        <v>0</v>
      </c>
      <c r="AG54" s="1176">
        <f t="shared" si="89"/>
        <v>2</v>
      </c>
      <c r="AZ54" s="1237">
        <v>44</v>
      </c>
      <c r="BA54" s="1244">
        <v>41815.541666666664</v>
      </c>
      <c r="BB54" s="1239" t="s">
        <v>68</v>
      </c>
      <c r="BC54" s="1240" t="s">
        <v>6</v>
      </c>
      <c r="BD54" s="1241" t="s">
        <v>69</v>
      </c>
      <c r="BE54" s="1243">
        <f>IF(G54='Resultat &amp; tabell'!$G54,2,0)</f>
        <v>0</v>
      </c>
      <c r="BF54" s="1242" t="s">
        <v>6</v>
      </c>
      <c r="BG54" s="1243">
        <f>IF(I54='Resultat &amp; tabell'!$I54,2,0)</f>
        <v>2</v>
      </c>
      <c r="BH54" s="1243">
        <f>IF(J54='Resultat &amp; tabell'!$J54,1,0)</f>
        <v>0</v>
      </c>
      <c r="BI54" s="1227">
        <f t="shared" si="90"/>
        <v>2</v>
      </c>
      <c r="BL54" s="1267"/>
      <c r="BM54" s="1267"/>
      <c r="BN54" s="1267"/>
      <c r="BO54" s="1267"/>
    </row>
    <row r="55" spans="2:67" ht="14.25" customHeight="1" x14ac:dyDescent="0.25">
      <c r="C55" s="1181"/>
      <c r="K55" s="1308"/>
      <c r="N55" s="1307"/>
      <c r="O55" s="1320"/>
      <c r="P55" s="1307"/>
      <c r="Q55" s="1307"/>
      <c r="BA55" s="1252"/>
      <c r="BI55" s="1228"/>
      <c r="BL55" s="1267"/>
      <c r="BM55" s="1271"/>
      <c r="BN55" s="1267"/>
      <c r="BO55" s="1267"/>
    </row>
    <row r="56" spans="2:67" s="1186" customFormat="1" ht="14.25" customHeight="1" x14ac:dyDescent="0.25">
      <c r="B56" s="1163" t="s">
        <v>71</v>
      </c>
      <c r="C56" s="1184"/>
      <c r="D56" s="1169"/>
      <c r="E56" s="1170"/>
      <c r="F56" s="1169"/>
      <c r="G56" s="1170"/>
      <c r="H56" s="1170"/>
      <c r="I56" s="1170"/>
      <c r="J56" s="1170"/>
      <c r="K56" s="1308"/>
      <c r="L56" s="1309"/>
      <c r="M56" s="1310"/>
      <c r="N56" s="1311"/>
      <c r="O56" s="1321"/>
      <c r="P56" s="1311"/>
      <c r="Q56" s="1311"/>
      <c r="R56" s="1310"/>
      <c r="S56" s="1311"/>
      <c r="T56" s="1170"/>
      <c r="U56" s="1170"/>
      <c r="V56" s="1170"/>
      <c r="W56" s="1191"/>
      <c r="Z56" s="1173"/>
      <c r="AA56" s="1180"/>
      <c r="AB56" s="1180"/>
      <c r="AC56" s="1180"/>
      <c r="AD56" s="1173"/>
      <c r="AE56" s="1187"/>
      <c r="AF56" s="1188"/>
      <c r="AG56" s="1188"/>
      <c r="AH56" s="1187"/>
      <c r="AI56" s="1187"/>
      <c r="AJ56" s="1187"/>
      <c r="AK56" s="1187"/>
      <c r="AL56" s="1187"/>
      <c r="AM56" s="1187"/>
      <c r="AN56" s="1187"/>
      <c r="AO56" s="1187"/>
      <c r="AP56" s="1187"/>
      <c r="AQ56" s="1187"/>
      <c r="AR56" s="1187"/>
      <c r="AS56" s="1187"/>
      <c r="AT56" s="1187"/>
      <c r="AU56" s="1187"/>
      <c r="AV56" s="1187"/>
      <c r="AW56" s="1187"/>
      <c r="AX56" s="1187"/>
      <c r="AY56" s="1187"/>
      <c r="AZ56" s="1230" t="s">
        <v>71</v>
      </c>
      <c r="BA56" s="1254"/>
      <c r="BB56" s="1231"/>
      <c r="BC56" s="1232"/>
      <c r="BD56" s="1231"/>
      <c r="BE56" s="1232"/>
      <c r="BF56" s="1232"/>
      <c r="BG56" s="1232"/>
      <c r="BH56" s="1232"/>
      <c r="BI56" s="1229"/>
      <c r="BJ56" s="1196"/>
      <c r="BK56" s="1198"/>
      <c r="BL56" s="1229"/>
      <c r="BM56" s="1272"/>
      <c r="BN56" s="1229"/>
      <c r="BO56" s="1229"/>
    </row>
    <row r="57" spans="2:67" s="1186" customFormat="1" ht="14.25" customHeight="1" x14ac:dyDescent="0.25">
      <c r="B57" s="1216" t="s">
        <v>2</v>
      </c>
      <c r="C57" s="121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218" t="s">
        <v>81</v>
      </c>
      <c r="K57" s="1312" t="s">
        <v>89</v>
      </c>
      <c r="L57" s="1309"/>
      <c r="M57" s="1291" t="s">
        <v>71</v>
      </c>
      <c r="N57" s="1292" t="s">
        <v>89</v>
      </c>
      <c r="O57" s="1292" t="s">
        <v>90</v>
      </c>
      <c r="P57" s="1292" t="s">
        <v>91</v>
      </c>
      <c r="Q57" s="1293" t="s">
        <v>101</v>
      </c>
      <c r="R57" s="1310"/>
      <c r="S57" s="1311"/>
      <c r="T57" s="1170"/>
      <c r="U57" s="1170"/>
      <c r="V57" s="1170"/>
      <c r="W57" s="1191"/>
      <c r="Z57" s="1177" t="s">
        <v>87</v>
      </c>
      <c r="AA57" s="1177" t="s">
        <v>89</v>
      </c>
      <c r="AB57" s="1177" t="s">
        <v>90</v>
      </c>
      <c r="AC57" s="1177" t="s">
        <v>91</v>
      </c>
      <c r="AD57" s="1177" t="s">
        <v>88</v>
      </c>
      <c r="AE57" s="1177" t="s">
        <v>89</v>
      </c>
      <c r="AF57" s="1177" t="s">
        <v>90</v>
      </c>
      <c r="AG57" s="1177" t="s">
        <v>91</v>
      </c>
      <c r="AH57" s="1187"/>
      <c r="AI57" s="1178" t="s">
        <v>99</v>
      </c>
      <c r="AJ57" s="1178" t="s">
        <v>98</v>
      </c>
      <c r="AK57" s="1178" t="s">
        <v>97</v>
      </c>
      <c r="AL57" s="1177" t="s">
        <v>96</v>
      </c>
      <c r="AM57" s="1177" t="s">
        <v>95</v>
      </c>
      <c r="AN57" s="1177" t="s">
        <v>92</v>
      </c>
      <c r="AO57" s="1177" t="s">
        <v>89</v>
      </c>
      <c r="AP57" s="1177" t="s">
        <v>90</v>
      </c>
      <c r="AQ57" s="1177" t="s">
        <v>91</v>
      </c>
      <c r="AR57" s="1178" t="s">
        <v>93</v>
      </c>
      <c r="AS57" s="1187"/>
      <c r="AT57" s="1177" t="s">
        <v>94</v>
      </c>
      <c r="AU57" s="1177" t="s">
        <v>92</v>
      </c>
      <c r="AV57" s="1177" t="s">
        <v>89</v>
      </c>
      <c r="AW57" s="1177" t="s">
        <v>90</v>
      </c>
      <c r="AX57" s="1177" t="s">
        <v>91</v>
      </c>
      <c r="AY57" s="1178" t="s">
        <v>93</v>
      </c>
      <c r="AZ57" s="1259" t="s">
        <v>2</v>
      </c>
      <c r="BA57" s="1257" t="s">
        <v>3</v>
      </c>
      <c r="BB57" s="1261" t="s">
        <v>2</v>
      </c>
      <c r="BC57" s="1258"/>
      <c r="BD57" s="1262"/>
      <c r="BE57" s="250" t="s">
        <v>4</v>
      </c>
      <c r="BF57" s="250"/>
      <c r="BG57" s="250"/>
      <c r="BH57" s="1258" t="s">
        <v>81</v>
      </c>
      <c r="BI57" s="1219" t="s">
        <v>89</v>
      </c>
      <c r="BJ57" s="1196"/>
      <c r="BK57" s="1233"/>
      <c r="BL57" s="1229"/>
      <c r="BM57" s="1229"/>
      <c r="BN57" s="1229"/>
      <c r="BO57" s="1229"/>
    </row>
    <row r="58" spans="2:67" ht="14.25" customHeight="1" x14ac:dyDescent="0.25">
      <c r="B58" s="1166">
        <v>13</v>
      </c>
      <c r="C58" s="1209">
        <v>41806.541666666664</v>
      </c>
      <c r="D58" s="1205" t="s">
        <v>194</v>
      </c>
      <c r="E58" s="1206" t="s">
        <v>6</v>
      </c>
      <c r="F58" s="1207" t="s">
        <v>197</v>
      </c>
      <c r="G58" s="1364">
        <v>1</v>
      </c>
      <c r="H58" s="1220" t="s">
        <v>6</v>
      </c>
      <c r="I58" s="1359">
        <v>1</v>
      </c>
      <c r="J58" s="1359" t="s">
        <v>214</v>
      </c>
      <c r="K58" s="1295">
        <f>IF('Resultat &amp; tabell'!J58="",0,BI58)</f>
        <v>0</v>
      </c>
      <c r="L58" s="1296">
        <v>1</v>
      </c>
      <c r="M58" s="1297" t="str">
        <f>VLOOKUP(L58,$AT$58:$AY$61,2,FALSE)</f>
        <v>Portugal</v>
      </c>
      <c r="N58" s="1298">
        <f>VLOOKUP(M58,$AU$58:$AY$61,2,FALSE)</f>
        <v>7</v>
      </c>
      <c r="O58" s="1298">
        <f>VLOOKUP(M58,$AU$58:$AY$61,3,FALSE)</f>
        <v>6</v>
      </c>
      <c r="P58" s="1298">
        <f>VLOOKUP(M58,$AU$58:$AY$61,4,FALSE)</f>
        <v>2</v>
      </c>
      <c r="Q58" s="1299">
        <f>VLOOKUP(M58,$AU$58:$AY$61,5,FALSE)</f>
        <v>4</v>
      </c>
      <c r="Z58" s="1179" t="s">
        <v>72</v>
      </c>
      <c r="AA58" s="1180">
        <f t="shared" ref="AA58:AA63" si="103">IF(G58="",0,IF($G58&lt;$I58,0,IF($G58=$I58,1,3)))</f>
        <v>1</v>
      </c>
      <c r="AB58" s="1180">
        <f t="shared" ref="AB58:AB63" si="104">G58</f>
        <v>1</v>
      </c>
      <c r="AC58" s="1180">
        <f t="shared" ref="AC58:AC63" si="105">I58</f>
        <v>1</v>
      </c>
      <c r="AD58" s="1179" t="s">
        <v>73</v>
      </c>
      <c r="AE58" s="1180">
        <f t="shared" ref="AE58:AE63" si="106">IF(I58="",0,IF(I58&lt;G58,0,IF(G58=I58,1,3)))</f>
        <v>1</v>
      </c>
      <c r="AF58" s="1176">
        <f t="shared" ref="AF58:AF63" si="107">I58</f>
        <v>1</v>
      </c>
      <c r="AG58" s="1176">
        <f t="shared" ref="AG58:AG63" si="108">G58</f>
        <v>1</v>
      </c>
      <c r="AI58" s="1175">
        <f>RANK($AJ58,$AJ$58:$AJ$61,1)+COUNTIF($AJ$58:$AJ58,$AJ58)-1</f>
        <v>2</v>
      </c>
      <c r="AJ58" s="1175">
        <f>AK58+AL58+AM58</f>
        <v>2</v>
      </c>
      <c r="AK58" s="1175">
        <f>SUMPRODUCT(($AO$58:$AO$61=AO58)*($AR$58:$AR$61=AR58)*($AP$58:$AP$61&gt;AP58))</f>
        <v>0</v>
      </c>
      <c r="AL58" s="1175">
        <f>SUMPRODUCT(($AO$58:$AO$61=AO58)*($AR$58:$AR$61&gt;AR58))</f>
        <v>1</v>
      </c>
      <c r="AM58" s="1175">
        <f>RANK(AO58,$AO$58:$AO$61)</f>
        <v>1</v>
      </c>
      <c r="AN58" s="1179" t="s">
        <v>72</v>
      </c>
      <c r="AO58" s="1175">
        <f>SUMIF($Z$58:$Z$63,$AN58,$AA$58:$AA$63)+SUMIF($AD$58:$AD$63,$AN58,$AE$58:$AE$63)</f>
        <v>7</v>
      </c>
      <c r="AP58" s="1175">
        <f>SUMIF($Z$58:$Z$63,$AN58,$AB$58:$AB$63)+SUMIF($AD$58:$AD$63,$AN58,$AF$58:$AF$63)</f>
        <v>6</v>
      </c>
      <c r="AQ58" s="1175">
        <f>SUMIF($Z$58:$Z$63,$AN58,$AC$58:$AC$63)+SUMIF($AD$58:$AD$63,$AN58,$AG$58:$AG$63)</f>
        <v>3</v>
      </c>
      <c r="AR58" s="1175">
        <f>AP58-AQ58</f>
        <v>3</v>
      </c>
      <c r="AT58" s="1175">
        <v>1</v>
      </c>
      <c r="AU58" s="1175" t="str">
        <f>VLOOKUP($AT58,$AI$58:$AR$61,6,FALSE)</f>
        <v>Portugal</v>
      </c>
      <c r="AV58" s="1175">
        <f>VLOOKUP($AU58,$AN$58:$AR$61,2,FALSE)</f>
        <v>7</v>
      </c>
      <c r="AW58" s="1175">
        <f>VLOOKUP($AU58,$AN$58:$AR$61,3,FALSE)</f>
        <v>6</v>
      </c>
      <c r="AX58" s="1175">
        <f>VLOOKUP($AU58,$AN$58:$AR$61,4,FALSE)</f>
        <v>2</v>
      </c>
      <c r="AY58" s="1175">
        <f>VLOOKUP($AU58,$AN$58:$AR$61,5,FALSE)</f>
        <v>4</v>
      </c>
      <c r="AZ58" s="1237">
        <v>13</v>
      </c>
      <c r="BA58" s="1244">
        <v>41806.541666666664</v>
      </c>
      <c r="BB58" s="1239" t="s">
        <v>72</v>
      </c>
      <c r="BC58" s="1240" t="s">
        <v>6</v>
      </c>
      <c r="BD58" s="1241" t="s">
        <v>73</v>
      </c>
      <c r="BE58" s="1243">
        <f>IF(G58='Resultat &amp; tabell'!$G58,2,0)</f>
        <v>0</v>
      </c>
      <c r="BF58" s="1242" t="s">
        <v>6</v>
      </c>
      <c r="BG58" s="1243">
        <f>IF(I58='Resultat &amp; tabell'!$I58,2,0)</f>
        <v>0</v>
      </c>
      <c r="BH58" s="1243">
        <f>IF(J58='Resultat &amp; tabell'!$J58,1,0)</f>
        <v>0</v>
      </c>
      <c r="BI58" s="1227">
        <f t="shared" ref="BI58:BI63" si="109">SUM(BE58+BG58+BH58)</f>
        <v>0</v>
      </c>
      <c r="BJ58" s="1197"/>
      <c r="BK58" s="1230"/>
      <c r="BL58" s="1267"/>
      <c r="BM58" s="1267"/>
      <c r="BN58" s="1267"/>
      <c r="BO58" s="1267"/>
    </row>
    <row r="59" spans="2:67" ht="14.25" customHeight="1" x14ac:dyDescent="0.25">
      <c r="B59" s="1166">
        <v>14</v>
      </c>
      <c r="C59" s="1209">
        <v>41806.791666666664</v>
      </c>
      <c r="D59" s="1205" t="s">
        <v>195</v>
      </c>
      <c r="E59" s="1206" t="s">
        <v>6</v>
      </c>
      <c r="F59" s="1207" t="s">
        <v>196</v>
      </c>
      <c r="G59" s="1364">
        <v>2</v>
      </c>
      <c r="H59" s="1220" t="s">
        <v>6</v>
      </c>
      <c r="I59" s="1359">
        <v>0</v>
      </c>
      <c r="J59" s="1359">
        <v>1</v>
      </c>
      <c r="K59" s="1295">
        <f>IF('Resultat &amp; tabell'!J59="",0,BI59)</f>
        <v>0</v>
      </c>
      <c r="L59" s="1285">
        <v>2</v>
      </c>
      <c r="M59" s="1301" t="str">
        <f>VLOOKUP(L59,$AT$58:$AY$61,2,FALSE)</f>
        <v>Tyskland</v>
      </c>
      <c r="N59" s="1302">
        <f>VLOOKUP(M59,$AU$58:$AY$61,2,FALSE)</f>
        <v>7</v>
      </c>
      <c r="O59" s="1302">
        <f>VLOOKUP(M59,$AU$58:$AY$61,3,FALSE)</f>
        <v>6</v>
      </c>
      <c r="P59" s="1302">
        <f>VLOOKUP(M59,$AU$58:$AY$61,4,FALSE)</f>
        <v>3</v>
      </c>
      <c r="Q59" s="1303">
        <f>VLOOKUP(M59,$AU$58:$AY$61,5,FALSE)</f>
        <v>3</v>
      </c>
      <c r="Z59" s="1179" t="s">
        <v>74</v>
      </c>
      <c r="AA59" s="1180">
        <f t="shared" si="103"/>
        <v>3</v>
      </c>
      <c r="AB59" s="1180">
        <f t="shared" si="104"/>
        <v>2</v>
      </c>
      <c r="AC59" s="1180">
        <f t="shared" si="105"/>
        <v>0</v>
      </c>
      <c r="AD59" s="1179" t="s">
        <v>75</v>
      </c>
      <c r="AE59" s="1180">
        <f t="shared" si="106"/>
        <v>0</v>
      </c>
      <c r="AF59" s="1176">
        <f t="shared" si="107"/>
        <v>0</v>
      </c>
      <c r="AG59" s="1176">
        <f t="shared" si="108"/>
        <v>2</v>
      </c>
      <c r="AI59" s="1175">
        <f>RANK($AJ59,$AJ$58:$AJ$61,1)+COUNTIF($AJ$58:$AJ59,$AJ59)-1</f>
        <v>3</v>
      </c>
      <c r="AJ59" s="1175">
        <f>AK59+AL59+AM59</f>
        <v>3</v>
      </c>
      <c r="AK59" s="1175">
        <f t="shared" ref="AK59:AK61" si="110">SUMPRODUCT(($AO$58:$AO$61=AO59)*($AR$58:$AR$61=AR59)*($AP$58:$AP$61&gt;AP59))</f>
        <v>0</v>
      </c>
      <c r="AL59" s="1175">
        <f t="shared" ref="AL59:AL61" si="111">SUMPRODUCT(($AO$58:$AO$61=AO59)*($AR$58:$AR$61&gt;AR59))</f>
        <v>0</v>
      </c>
      <c r="AM59" s="1175">
        <f t="shared" ref="AM59:AM61" si="112">RANK(AO59,$AO$58:$AO$61)</f>
        <v>3</v>
      </c>
      <c r="AN59" s="1179" t="s">
        <v>74</v>
      </c>
      <c r="AO59" s="1175">
        <f t="shared" ref="AO59:AO61" si="113">SUMIF($Z$58:$Z$63,$AN59,$AA$58:$AA$63)+SUMIF($AD$58:$AD$63,$AN59,$AE$58:$AE$63)</f>
        <v>3</v>
      </c>
      <c r="AP59" s="1175">
        <f t="shared" ref="AP59:AP61" si="114">SUMIF($Z$58:$Z$63,$AN59,$AB$58:$AB$63)+SUMIF($AD$58:$AD$63,$AN59,$AF$58:$AF$63)</f>
        <v>3</v>
      </c>
      <c r="AQ59" s="1175">
        <f t="shared" ref="AQ59:AQ61" si="115">SUMIF($Z$58:$Z$63,$AN59,$AC$58:$AC$63)+SUMIF($AD$58:$AD$63,$AN59,$AG$58:$AG$63)</f>
        <v>4</v>
      </c>
      <c r="AR59" s="1175">
        <f t="shared" ref="AR59:AR61" si="116">AP59-AQ59</f>
        <v>-1</v>
      </c>
      <c r="AT59" s="1175">
        <v>2</v>
      </c>
      <c r="AU59" s="1175" t="str">
        <f t="shared" ref="AU59:AU61" si="117">VLOOKUP($AT59,$AI$58:$AR$61,6,FALSE)</f>
        <v>Tyskland</v>
      </c>
      <c r="AV59" s="1175">
        <f t="shared" ref="AV59:AV61" si="118">VLOOKUP($AU59,$AN$58:$AR$61,2,FALSE)</f>
        <v>7</v>
      </c>
      <c r="AW59" s="1175">
        <f t="shared" ref="AW59:AW61" si="119">VLOOKUP($AU59,$AN$58:$AR$61,3,FALSE)</f>
        <v>6</v>
      </c>
      <c r="AX59" s="1175">
        <f t="shared" ref="AX59:AX61" si="120">VLOOKUP($AU59,$AN$58:$AR$61,4,FALSE)</f>
        <v>3</v>
      </c>
      <c r="AY59" s="1175">
        <f t="shared" ref="AY59:AY61" si="121">VLOOKUP($AU59,$AN$58:$AR$61,5,FALSE)</f>
        <v>3</v>
      </c>
      <c r="AZ59" s="1237">
        <v>14</v>
      </c>
      <c r="BA59" s="1244">
        <v>41806.791666666664</v>
      </c>
      <c r="BB59" s="1239" t="s">
        <v>74</v>
      </c>
      <c r="BC59" s="1240" t="s">
        <v>6</v>
      </c>
      <c r="BD59" s="1241" t="s">
        <v>75</v>
      </c>
      <c r="BE59" s="1243">
        <f>IF(G59='Resultat &amp; tabell'!$G59,2,0)</f>
        <v>0</v>
      </c>
      <c r="BF59" s="1242" t="s">
        <v>6</v>
      </c>
      <c r="BG59" s="1243">
        <f>IF(I59='Resultat &amp; tabell'!$I59,2,0)</f>
        <v>0</v>
      </c>
      <c r="BH59" s="1243">
        <f>IF(J59='Resultat &amp; tabell'!$J59,1,0)</f>
        <v>0</v>
      </c>
      <c r="BI59" s="1227">
        <f t="shared" si="109"/>
        <v>0</v>
      </c>
      <c r="BK59" s="1230"/>
      <c r="BL59" s="1267"/>
      <c r="BM59" s="1267"/>
      <c r="BN59" s="1267"/>
      <c r="BO59" s="1267"/>
    </row>
    <row r="60" spans="2:67" ht="14.25" customHeight="1" x14ac:dyDescent="0.25">
      <c r="B60" s="1166">
        <v>29</v>
      </c>
      <c r="C60" s="1209">
        <v>41811.666666666664</v>
      </c>
      <c r="D60" s="1205" t="s">
        <v>194</v>
      </c>
      <c r="E60" s="1206" t="s">
        <v>6</v>
      </c>
      <c r="F60" s="1207" t="s">
        <v>195</v>
      </c>
      <c r="G60" s="1364">
        <v>2</v>
      </c>
      <c r="H60" s="1220" t="s">
        <v>6</v>
      </c>
      <c r="I60" s="1359">
        <v>1</v>
      </c>
      <c r="J60" s="1359">
        <v>1</v>
      </c>
      <c r="K60" s="1295">
        <f>IF('Resultat &amp; tabell'!J60="",0,BI60)</f>
        <v>2</v>
      </c>
      <c r="L60" s="1285">
        <v>3</v>
      </c>
      <c r="M60" s="1316" t="str">
        <f>VLOOKUP(L60,$AT$58:$AY$61,2,FALSE)</f>
        <v>Ghana</v>
      </c>
      <c r="N60" s="1317">
        <f>VLOOKUP(M60,$AU$58:$AY$61,2,FALSE)</f>
        <v>3</v>
      </c>
      <c r="O60" s="1317">
        <f>VLOOKUP(M60,$AU$58:$AY$61,3,FALSE)</f>
        <v>3</v>
      </c>
      <c r="P60" s="1317">
        <f>VLOOKUP(M60,$AU$58:$AY$61,4,FALSE)</f>
        <v>4</v>
      </c>
      <c r="Q60" s="1318">
        <f>VLOOKUP(M60,$AU$58:$AY$61,5,FALSE)</f>
        <v>-1</v>
      </c>
      <c r="Z60" s="1179" t="s">
        <v>72</v>
      </c>
      <c r="AA60" s="1180">
        <f t="shared" si="103"/>
        <v>3</v>
      </c>
      <c r="AB60" s="1180">
        <f t="shared" si="104"/>
        <v>2</v>
      </c>
      <c r="AC60" s="1180">
        <f t="shared" si="105"/>
        <v>1</v>
      </c>
      <c r="AD60" s="1179" t="s">
        <v>74</v>
      </c>
      <c r="AE60" s="1180">
        <f t="shared" si="106"/>
        <v>0</v>
      </c>
      <c r="AF60" s="1176">
        <f t="shared" si="107"/>
        <v>1</v>
      </c>
      <c r="AG60" s="1176">
        <f t="shared" si="108"/>
        <v>2</v>
      </c>
      <c r="AI60" s="1175">
        <f>RANK($AJ60,$AJ$58:$AJ$61,1)+COUNTIF($AJ$58:$AJ60,$AJ60)-1</f>
        <v>1</v>
      </c>
      <c r="AJ60" s="1175">
        <f>AK60+AL60+AM60</f>
        <v>1</v>
      </c>
      <c r="AK60" s="1175">
        <f t="shared" si="110"/>
        <v>0</v>
      </c>
      <c r="AL60" s="1175">
        <f t="shared" si="111"/>
        <v>0</v>
      </c>
      <c r="AM60" s="1175">
        <f t="shared" si="112"/>
        <v>1</v>
      </c>
      <c r="AN60" s="1179" t="s">
        <v>73</v>
      </c>
      <c r="AO60" s="1175">
        <f t="shared" si="113"/>
        <v>7</v>
      </c>
      <c r="AP60" s="1175">
        <f t="shared" si="114"/>
        <v>6</v>
      </c>
      <c r="AQ60" s="1175">
        <f t="shared" si="115"/>
        <v>2</v>
      </c>
      <c r="AR60" s="1175">
        <f t="shared" si="116"/>
        <v>4</v>
      </c>
      <c r="AT60" s="1175">
        <v>3</v>
      </c>
      <c r="AU60" s="1175" t="str">
        <f t="shared" si="117"/>
        <v>Ghana</v>
      </c>
      <c r="AV60" s="1175">
        <f t="shared" si="118"/>
        <v>3</v>
      </c>
      <c r="AW60" s="1175">
        <f t="shared" si="119"/>
        <v>3</v>
      </c>
      <c r="AX60" s="1175">
        <f t="shared" si="120"/>
        <v>4</v>
      </c>
      <c r="AY60" s="1175">
        <f t="shared" si="121"/>
        <v>-1</v>
      </c>
      <c r="AZ60" s="1237">
        <v>29</v>
      </c>
      <c r="BA60" s="1244">
        <v>41811.666666666664</v>
      </c>
      <c r="BB60" s="1239" t="s">
        <v>72</v>
      </c>
      <c r="BC60" s="1240" t="s">
        <v>6</v>
      </c>
      <c r="BD60" s="1241" t="s">
        <v>74</v>
      </c>
      <c r="BE60" s="1243">
        <f>IF(G60='Resultat &amp; tabell'!$G60,2,0)</f>
        <v>2</v>
      </c>
      <c r="BF60" s="1242" t="s">
        <v>6</v>
      </c>
      <c r="BG60" s="1243">
        <f>IF(I60='Resultat &amp; tabell'!$I60,2,0)</f>
        <v>0</v>
      </c>
      <c r="BH60" s="1243">
        <f>IF(J60='Resultat &amp; tabell'!$J60,1,0)</f>
        <v>0</v>
      </c>
      <c r="BI60" s="1227">
        <f t="shared" si="109"/>
        <v>2</v>
      </c>
      <c r="BK60" s="1245"/>
      <c r="BL60" s="1267"/>
      <c r="BM60" s="1267"/>
      <c r="BN60" s="1267"/>
      <c r="BO60" s="1267"/>
    </row>
    <row r="61" spans="2:67" ht="14.25" customHeight="1" x14ac:dyDescent="0.25">
      <c r="B61" s="1166">
        <v>30</v>
      </c>
      <c r="C61" s="1209">
        <v>41812.75</v>
      </c>
      <c r="D61" s="1205" t="s">
        <v>196</v>
      </c>
      <c r="E61" s="1206" t="s">
        <v>6</v>
      </c>
      <c r="F61" s="1207" t="s">
        <v>197</v>
      </c>
      <c r="G61" s="1364">
        <v>1</v>
      </c>
      <c r="H61" s="1220" t="s">
        <v>6</v>
      </c>
      <c r="I61" s="1359">
        <v>3</v>
      </c>
      <c r="J61" s="1359">
        <v>2</v>
      </c>
      <c r="K61" s="1295">
        <f>IF('Resultat &amp; tabell'!J61="",0,BI61)</f>
        <v>0</v>
      </c>
      <c r="L61" s="1285">
        <v>4</v>
      </c>
      <c r="M61" s="1305" t="str">
        <f>VLOOKUP(L61,$AT$58:$AY$61,2,FALSE)</f>
        <v>USA</v>
      </c>
      <c r="N61" s="1302">
        <f>VLOOKUP(M61,$AU$58:$AY$61,2,FALSE)</f>
        <v>0</v>
      </c>
      <c r="O61" s="1302">
        <f>VLOOKUP(M61,$AU$58:$AY$61,3,FALSE)</f>
        <v>2</v>
      </c>
      <c r="P61" s="1302">
        <f>VLOOKUP(M61,$AU$58:$AY$61,4,FALSE)</f>
        <v>8</v>
      </c>
      <c r="Q61" s="1303">
        <f>VLOOKUP(M61,$AU$58:$AY$61,5,FALSE)</f>
        <v>-6</v>
      </c>
      <c r="Z61" s="1179" t="s">
        <v>75</v>
      </c>
      <c r="AA61" s="1180">
        <f t="shared" si="103"/>
        <v>0</v>
      </c>
      <c r="AB61" s="1180">
        <f t="shared" si="104"/>
        <v>1</v>
      </c>
      <c r="AC61" s="1180">
        <f t="shared" si="105"/>
        <v>3</v>
      </c>
      <c r="AD61" s="1179" t="s">
        <v>73</v>
      </c>
      <c r="AE61" s="1180">
        <f t="shared" si="106"/>
        <v>3</v>
      </c>
      <c r="AF61" s="1176">
        <f t="shared" si="107"/>
        <v>3</v>
      </c>
      <c r="AG61" s="1176">
        <f t="shared" si="108"/>
        <v>1</v>
      </c>
      <c r="AI61" s="1175">
        <f>RANK($AJ61,$AJ$58:$AJ$61,1)+COUNTIF($AJ$58:$AJ61,$AJ61)-1</f>
        <v>4</v>
      </c>
      <c r="AJ61" s="1175">
        <f>AK61+AL61+AM61</f>
        <v>4</v>
      </c>
      <c r="AK61" s="1175">
        <f t="shared" si="110"/>
        <v>0</v>
      </c>
      <c r="AL61" s="1175">
        <f t="shared" si="111"/>
        <v>0</v>
      </c>
      <c r="AM61" s="1175">
        <f t="shared" si="112"/>
        <v>4</v>
      </c>
      <c r="AN61" s="1179" t="s">
        <v>75</v>
      </c>
      <c r="AO61" s="1175">
        <f t="shared" si="113"/>
        <v>0</v>
      </c>
      <c r="AP61" s="1175">
        <f t="shared" si="114"/>
        <v>2</v>
      </c>
      <c r="AQ61" s="1175">
        <f t="shared" si="115"/>
        <v>8</v>
      </c>
      <c r="AR61" s="1175">
        <f t="shared" si="116"/>
        <v>-6</v>
      </c>
      <c r="AT61" s="1175">
        <v>4</v>
      </c>
      <c r="AU61" s="1175" t="str">
        <f t="shared" si="117"/>
        <v>USA</v>
      </c>
      <c r="AV61" s="1175">
        <f t="shared" si="118"/>
        <v>0</v>
      </c>
      <c r="AW61" s="1175">
        <f t="shared" si="119"/>
        <v>2</v>
      </c>
      <c r="AX61" s="1175">
        <f t="shared" si="120"/>
        <v>8</v>
      </c>
      <c r="AY61" s="1175">
        <f t="shared" si="121"/>
        <v>-6</v>
      </c>
      <c r="AZ61" s="1237">
        <v>30</v>
      </c>
      <c r="BA61" s="1244">
        <v>41812.75</v>
      </c>
      <c r="BB61" s="1239" t="s">
        <v>75</v>
      </c>
      <c r="BC61" s="1240" t="s">
        <v>6</v>
      </c>
      <c r="BD61" s="1241" t="s">
        <v>73</v>
      </c>
      <c r="BE61" s="1243">
        <f>IF(G61='Resultat &amp; tabell'!$G61,2,0)</f>
        <v>0</v>
      </c>
      <c r="BF61" s="1242" t="s">
        <v>6</v>
      </c>
      <c r="BG61" s="1243">
        <f>IF(I61='Resultat &amp; tabell'!$I61,2,0)</f>
        <v>0</v>
      </c>
      <c r="BH61" s="1243">
        <f>IF(J61='Resultat &amp; tabell'!$J61,1,0)</f>
        <v>0</v>
      </c>
      <c r="BI61" s="1227">
        <f t="shared" si="109"/>
        <v>0</v>
      </c>
      <c r="BK61" s="1245"/>
      <c r="BL61" s="1267"/>
      <c r="BM61" s="1267"/>
      <c r="BN61" s="1267"/>
      <c r="BO61" s="1267"/>
    </row>
    <row r="62" spans="2:67" ht="14.25" customHeight="1" x14ac:dyDescent="0.25">
      <c r="B62" s="1166">
        <v>45</v>
      </c>
      <c r="C62" s="1209">
        <v>41816.541666666664</v>
      </c>
      <c r="D62" s="1205" t="s">
        <v>196</v>
      </c>
      <c r="E62" s="1206" t="s">
        <v>6</v>
      </c>
      <c r="F62" s="1207" t="s">
        <v>194</v>
      </c>
      <c r="G62" s="1364">
        <v>1</v>
      </c>
      <c r="H62" s="1220" t="s">
        <v>6</v>
      </c>
      <c r="I62" s="1359">
        <v>3</v>
      </c>
      <c r="J62" s="1359">
        <v>2</v>
      </c>
      <c r="K62" s="1295">
        <f>IF('Resultat &amp; tabell'!J62="",0,BI62)</f>
        <v>0</v>
      </c>
      <c r="M62" s="1162"/>
      <c r="N62" s="1162"/>
      <c r="O62" s="1320"/>
      <c r="P62" s="1162"/>
      <c r="Q62" s="1307"/>
      <c r="R62" s="1162"/>
      <c r="Z62" s="1179" t="s">
        <v>75</v>
      </c>
      <c r="AA62" s="1180">
        <f t="shared" si="103"/>
        <v>0</v>
      </c>
      <c r="AB62" s="1180">
        <f t="shared" si="104"/>
        <v>1</v>
      </c>
      <c r="AC62" s="1180">
        <f t="shared" si="105"/>
        <v>3</v>
      </c>
      <c r="AD62" s="1179" t="s">
        <v>72</v>
      </c>
      <c r="AE62" s="1180">
        <f t="shared" si="106"/>
        <v>3</v>
      </c>
      <c r="AF62" s="1176">
        <f t="shared" si="107"/>
        <v>3</v>
      </c>
      <c r="AG62" s="1176">
        <f t="shared" si="108"/>
        <v>1</v>
      </c>
      <c r="AZ62" s="1237">
        <v>45</v>
      </c>
      <c r="BA62" s="1244">
        <v>41816.541666666664</v>
      </c>
      <c r="BB62" s="1239" t="s">
        <v>75</v>
      </c>
      <c r="BC62" s="1240" t="s">
        <v>6</v>
      </c>
      <c r="BD62" s="1241" t="s">
        <v>72</v>
      </c>
      <c r="BE62" s="1243">
        <f>IF(G62='Resultat &amp; tabell'!$G62,2,0)</f>
        <v>0</v>
      </c>
      <c r="BF62" s="1242" t="s">
        <v>6</v>
      </c>
      <c r="BG62" s="1243">
        <f>IF(I62='Resultat &amp; tabell'!$I62,2,0)</f>
        <v>0</v>
      </c>
      <c r="BH62" s="1243">
        <f>IF(J62='Resultat &amp; tabell'!$J62,1,0)</f>
        <v>0</v>
      </c>
      <c r="BI62" s="1227">
        <f t="shared" si="109"/>
        <v>0</v>
      </c>
      <c r="BL62" s="1267"/>
      <c r="BM62" s="1271"/>
      <c r="BN62" s="1267"/>
      <c r="BO62" s="1267"/>
    </row>
    <row r="63" spans="2:67" ht="14.25" customHeight="1" x14ac:dyDescent="0.25">
      <c r="B63" s="1166">
        <v>46</v>
      </c>
      <c r="C63" s="1209">
        <v>41816.541666666664</v>
      </c>
      <c r="D63" s="1205" t="s">
        <v>197</v>
      </c>
      <c r="E63" s="1206" t="s">
        <v>6</v>
      </c>
      <c r="F63" s="1207" t="s">
        <v>195</v>
      </c>
      <c r="G63" s="1364">
        <v>2</v>
      </c>
      <c r="H63" s="1220" t="s">
        <v>6</v>
      </c>
      <c r="I63" s="1359">
        <v>0</v>
      </c>
      <c r="J63" s="1359">
        <v>1</v>
      </c>
      <c r="K63" s="1295">
        <f>IF('Resultat &amp; tabell'!J63="",0,BI63)</f>
        <v>0</v>
      </c>
      <c r="N63" s="1307"/>
      <c r="O63" s="1320"/>
      <c r="P63" s="1307"/>
      <c r="Q63" s="1307"/>
      <c r="Z63" s="1179" t="s">
        <v>73</v>
      </c>
      <c r="AA63" s="1180">
        <f t="shared" si="103"/>
        <v>3</v>
      </c>
      <c r="AB63" s="1180">
        <f t="shared" si="104"/>
        <v>2</v>
      </c>
      <c r="AC63" s="1180">
        <f t="shared" si="105"/>
        <v>0</v>
      </c>
      <c r="AD63" s="1179" t="s">
        <v>74</v>
      </c>
      <c r="AE63" s="1180">
        <f t="shared" si="106"/>
        <v>0</v>
      </c>
      <c r="AF63" s="1176">
        <f t="shared" si="107"/>
        <v>0</v>
      </c>
      <c r="AG63" s="1176">
        <f t="shared" si="108"/>
        <v>2</v>
      </c>
      <c r="AZ63" s="1237">
        <v>46</v>
      </c>
      <c r="BA63" s="1244">
        <v>41816.541666666664</v>
      </c>
      <c r="BB63" s="1239" t="s">
        <v>73</v>
      </c>
      <c r="BC63" s="1240" t="s">
        <v>6</v>
      </c>
      <c r="BD63" s="1241" t="s">
        <v>74</v>
      </c>
      <c r="BE63" s="1243">
        <f>IF(G63='Resultat &amp; tabell'!$G63,2,0)</f>
        <v>0</v>
      </c>
      <c r="BF63" s="1242" t="s">
        <v>6</v>
      </c>
      <c r="BG63" s="1243">
        <f>IF(I63='Resultat &amp; tabell'!$I63,2,0)</f>
        <v>2</v>
      </c>
      <c r="BH63" s="1243">
        <f>IF(J63='Resultat &amp; tabell'!$J63,1,0)</f>
        <v>0</v>
      </c>
      <c r="BI63" s="1227">
        <f t="shared" si="109"/>
        <v>2</v>
      </c>
      <c r="BL63" s="1267"/>
      <c r="BM63" s="1271"/>
      <c r="BN63" s="1267"/>
      <c r="BO63" s="1267"/>
    </row>
    <row r="64" spans="2:67" ht="14.25" customHeight="1" x14ac:dyDescent="0.25">
      <c r="C64" s="1181"/>
      <c r="F64" s="1162"/>
      <c r="K64" s="1308"/>
      <c r="N64" s="1307"/>
      <c r="O64" s="1320"/>
      <c r="P64" s="1307"/>
      <c r="Q64" s="1307"/>
      <c r="BA64" s="1252"/>
      <c r="BI64" s="1228"/>
      <c r="BL64" s="1267"/>
      <c r="BM64" s="1271"/>
      <c r="BN64" s="1267"/>
      <c r="BO64" s="1267"/>
    </row>
    <row r="65" spans="2:67" s="1186" customFormat="1" ht="14.25" customHeight="1" x14ac:dyDescent="0.25">
      <c r="B65" s="1163" t="s">
        <v>76</v>
      </c>
      <c r="C65" s="1184"/>
      <c r="D65" s="1169"/>
      <c r="E65" s="1170"/>
      <c r="F65" s="1169"/>
      <c r="G65" s="1170"/>
      <c r="H65" s="1170"/>
      <c r="I65" s="1170"/>
      <c r="J65" s="1170"/>
      <c r="K65" s="1308"/>
      <c r="L65" s="1309"/>
      <c r="M65" s="1310"/>
      <c r="N65" s="1311"/>
      <c r="O65" s="1321"/>
      <c r="P65" s="1311"/>
      <c r="Q65" s="1311"/>
      <c r="R65" s="1310"/>
      <c r="S65" s="1311"/>
      <c r="T65" s="1170"/>
      <c r="U65" s="1170"/>
      <c r="V65" s="1170"/>
      <c r="W65" s="1191"/>
      <c r="Z65" s="1173"/>
      <c r="AA65" s="1180"/>
      <c r="AB65" s="1180"/>
      <c r="AC65" s="1180"/>
      <c r="AD65" s="1173"/>
      <c r="AE65" s="1187"/>
      <c r="AF65" s="1188"/>
      <c r="AG65" s="1188"/>
      <c r="AH65" s="1187"/>
      <c r="AI65" s="1187"/>
      <c r="AJ65" s="1187"/>
      <c r="AK65" s="1187"/>
      <c r="AL65" s="1187"/>
      <c r="AM65" s="1187"/>
      <c r="AN65" s="1187"/>
      <c r="AO65" s="1187"/>
      <c r="AP65" s="1187"/>
      <c r="AQ65" s="1187"/>
      <c r="AR65" s="1187"/>
      <c r="AS65" s="1187"/>
      <c r="AT65" s="1187"/>
      <c r="AU65" s="1187"/>
      <c r="AV65" s="1187"/>
      <c r="AW65" s="1187"/>
      <c r="AX65" s="1187"/>
      <c r="AY65" s="1187"/>
      <c r="AZ65" s="1230" t="s">
        <v>76</v>
      </c>
      <c r="BA65" s="1254"/>
      <c r="BB65" s="1231"/>
      <c r="BC65" s="1232"/>
      <c r="BD65" s="1231"/>
      <c r="BE65" s="1232"/>
      <c r="BF65" s="1232"/>
      <c r="BG65" s="1232"/>
      <c r="BH65" s="1232"/>
      <c r="BI65" s="1229"/>
      <c r="BJ65" s="1196"/>
      <c r="BK65" s="1198"/>
      <c r="BL65" s="1229"/>
      <c r="BM65" s="1272"/>
      <c r="BN65" s="1229"/>
      <c r="BO65" s="1229"/>
    </row>
    <row r="66" spans="2:67" s="1186" customFormat="1" ht="14.25" customHeight="1" x14ac:dyDescent="0.25">
      <c r="B66" s="1216" t="s">
        <v>2</v>
      </c>
      <c r="C66" s="121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218" t="s">
        <v>81</v>
      </c>
      <c r="K66" s="1312" t="s">
        <v>89</v>
      </c>
      <c r="L66" s="1309"/>
      <c r="M66" s="1291" t="s">
        <v>76</v>
      </c>
      <c r="N66" s="1292" t="s">
        <v>89</v>
      </c>
      <c r="O66" s="1292" t="s">
        <v>90</v>
      </c>
      <c r="P66" s="1292" t="s">
        <v>91</v>
      </c>
      <c r="Q66" s="1293" t="s">
        <v>101</v>
      </c>
      <c r="R66" s="1310"/>
      <c r="S66" s="1311"/>
      <c r="T66" s="1170"/>
      <c r="U66" s="1170"/>
      <c r="V66" s="1170"/>
      <c r="W66" s="1191"/>
      <c r="Z66" s="1177" t="s">
        <v>87</v>
      </c>
      <c r="AA66" s="1177" t="s">
        <v>89</v>
      </c>
      <c r="AB66" s="1177" t="s">
        <v>90</v>
      </c>
      <c r="AC66" s="1177" t="s">
        <v>91</v>
      </c>
      <c r="AD66" s="1177" t="s">
        <v>88</v>
      </c>
      <c r="AE66" s="1177" t="s">
        <v>89</v>
      </c>
      <c r="AF66" s="1177" t="s">
        <v>90</v>
      </c>
      <c r="AG66" s="1177" t="s">
        <v>91</v>
      </c>
      <c r="AH66" s="1187"/>
      <c r="AI66" s="1178" t="s">
        <v>99</v>
      </c>
      <c r="AJ66" s="1178" t="s">
        <v>98</v>
      </c>
      <c r="AK66" s="1178" t="s">
        <v>97</v>
      </c>
      <c r="AL66" s="1177" t="s">
        <v>96</v>
      </c>
      <c r="AM66" s="1177" t="s">
        <v>95</v>
      </c>
      <c r="AN66" s="1177" t="s">
        <v>92</v>
      </c>
      <c r="AO66" s="1177" t="s">
        <v>89</v>
      </c>
      <c r="AP66" s="1177" t="s">
        <v>90</v>
      </c>
      <c r="AQ66" s="1177" t="s">
        <v>91</v>
      </c>
      <c r="AR66" s="1178" t="s">
        <v>93</v>
      </c>
      <c r="AS66" s="1187"/>
      <c r="AT66" s="1177" t="s">
        <v>94</v>
      </c>
      <c r="AU66" s="1177" t="s">
        <v>92</v>
      </c>
      <c r="AV66" s="1177" t="s">
        <v>89</v>
      </c>
      <c r="AW66" s="1177" t="s">
        <v>90</v>
      </c>
      <c r="AX66" s="1177" t="s">
        <v>91</v>
      </c>
      <c r="AY66" s="1178" t="s">
        <v>93</v>
      </c>
      <c r="AZ66" s="1259" t="s">
        <v>2</v>
      </c>
      <c r="BA66" s="1257" t="s">
        <v>3</v>
      </c>
      <c r="BB66" s="1261" t="s">
        <v>2</v>
      </c>
      <c r="BC66" s="1258"/>
      <c r="BD66" s="1262"/>
      <c r="BE66" s="250" t="s">
        <v>4</v>
      </c>
      <c r="BF66" s="250"/>
      <c r="BG66" s="250"/>
      <c r="BH66" s="1258" t="s">
        <v>81</v>
      </c>
      <c r="BI66" s="1219" t="s">
        <v>89</v>
      </c>
      <c r="BJ66" s="1196"/>
      <c r="BK66" s="1233"/>
      <c r="BL66" s="1229"/>
      <c r="BM66" s="1229"/>
      <c r="BN66" s="1229"/>
      <c r="BO66" s="1229"/>
    </row>
    <row r="67" spans="2:67" ht="14.25" customHeight="1" x14ac:dyDescent="0.25">
      <c r="B67" s="1166">
        <v>15</v>
      </c>
      <c r="C67" s="1209">
        <v>41807.541666666664</v>
      </c>
      <c r="D67" s="1205" t="s">
        <v>179</v>
      </c>
      <c r="E67" s="1206" t="s">
        <v>6</v>
      </c>
      <c r="F67" s="1207" t="s">
        <v>180</v>
      </c>
      <c r="G67" s="1365">
        <v>2</v>
      </c>
      <c r="H67" s="1220" t="s">
        <v>6</v>
      </c>
      <c r="I67" s="1360">
        <v>0</v>
      </c>
      <c r="J67" s="1360">
        <v>1</v>
      </c>
      <c r="K67" s="1295">
        <f>IF('Resultat &amp; tabell'!J67="",0,BI67)</f>
        <v>3</v>
      </c>
      <c r="L67" s="1296">
        <v>1</v>
      </c>
      <c r="M67" s="1297" t="str">
        <f>VLOOKUP(L67,$AT$67:$AY$70,2,FALSE)</f>
        <v>Belgien</v>
      </c>
      <c r="N67" s="1298">
        <f>VLOOKUP(M67,$AU$67:$AY$70,2,FALSE)</f>
        <v>7</v>
      </c>
      <c r="O67" s="1298">
        <f>VLOOKUP(M67,$AU$67:$AY$70,3,FALSE)</f>
        <v>6</v>
      </c>
      <c r="P67" s="1298">
        <f>VLOOKUP(M67,$AU$67:$AY$70,4,FALSE)</f>
        <v>2</v>
      </c>
      <c r="Q67" s="1299">
        <f>VLOOKUP(M67,$AU$67:$AY$70,5,FALSE)</f>
        <v>4</v>
      </c>
      <c r="Z67" s="1179" t="s">
        <v>77</v>
      </c>
      <c r="AA67" s="1180">
        <f t="shared" ref="AA67:AA72" si="122">IF(G67="",0,IF($G67&lt;$I67,0,IF($G67=$I67,1,3)))</f>
        <v>3</v>
      </c>
      <c r="AB67" s="1180">
        <f t="shared" ref="AB67:AB72" si="123">G67</f>
        <v>2</v>
      </c>
      <c r="AC67" s="1180">
        <f t="shared" ref="AC67:AC72" si="124">I67</f>
        <v>0</v>
      </c>
      <c r="AD67" s="1179" t="s">
        <v>78</v>
      </c>
      <c r="AE67" s="1180">
        <f t="shared" ref="AE67:AE72" si="125">IF(I67="",0,IF(I67&lt;G67,0,IF(G67=I67,1,3)))</f>
        <v>0</v>
      </c>
      <c r="AF67" s="1176">
        <f t="shared" ref="AF67:AF72" si="126">I67</f>
        <v>0</v>
      </c>
      <c r="AG67" s="1176">
        <f t="shared" ref="AG67:AG72" si="127">G67</f>
        <v>2</v>
      </c>
      <c r="AI67" s="1175">
        <f>RANK($AJ67,$AJ$67:$AJ$71,1)+COUNTIF($AJ$67:$AJ67,$AJ67)-1</f>
        <v>1</v>
      </c>
      <c r="AJ67" s="1175">
        <f>AK67+AL67+AM67</f>
        <v>1</v>
      </c>
      <c r="AK67" s="1175">
        <f>SUMPRODUCT(($AO$67:$AO$70=AO67)*($AR$67:$AR$70=AR67)*($AP$67:$AP$70&gt;AP67))</f>
        <v>0</v>
      </c>
      <c r="AL67" s="1175">
        <f>SUMPRODUCT(($AO$67:$AO$70=AO67)*($AR$67:$AR$70&gt;AR67))</f>
        <v>0</v>
      </c>
      <c r="AM67" s="1175">
        <f>RANK(AO67,$AO$67:$AO$70)</f>
        <v>1</v>
      </c>
      <c r="AN67" s="1179" t="s">
        <v>77</v>
      </c>
      <c r="AO67" s="1175">
        <f>SUMIF($Z$67:$Z$72,$AN67,$AA$67:$AA$72)+SUMIF($AD$67:$AD$72,$AN67,$AE$67:$AE$72)</f>
        <v>7</v>
      </c>
      <c r="AP67" s="1175">
        <f>SUMIF($Z$67:$Z$72,$AN67,$AB$67:$AB$72)+SUMIF($AD$67:$AD$72,$AN67,$AF$67:$AF$72)</f>
        <v>6</v>
      </c>
      <c r="AQ67" s="1175">
        <f>SUMIF($Z$67:$Z$72,$AN67,$AC$67:$AC$72)+SUMIF($AD$67:$AD$72,$AN67,$AG$67:$AG$72)</f>
        <v>2</v>
      </c>
      <c r="AR67" s="1175">
        <f>AP67-AQ67</f>
        <v>4</v>
      </c>
      <c r="AT67" s="1175">
        <v>1</v>
      </c>
      <c r="AU67" s="1175" t="str">
        <f>VLOOKUP($AT67,$AI$67:$AR$70,6,FALSE)</f>
        <v>Belgien</v>
      </c>
      <c r="AV67" s="1175">
        <f>VLOOKUP($AU67,$AN$67:$AR$70,2,FALSE)</f>
        <v>7</v>
      </c>
      <c r="AW67" s="1175">
        <f>VLOOKUP($AU67,$AN$67:$AR$70,3,FALSE)</f>
        <v>6</v>
      </c>
      <c r="AX67" s="1175">
        <f>VLOOKUP($AU67,$AN$67:$AR$70,4,FALSE)</f>
        <v>2</v>
      </c>
      <c r="AY67" s="1175">
        <f>VLOOKUP($AU67,$AN$67:$AR$70,5,FALSE)</f>
        <v>4</v>
      </c>
      <c r="AZ67" s="1237">
        <v>15</v>
      </c>
      <c r="BA67" s="1244">
        <v>41807.541666666664</v>
      </c>
      <c r="BB67" s="1239" t="s">
        <v>77</v>
      </c>
      <c r="BC67" s="1240" t="s">
        <v>6</v>
      </c>
      <c r="BD67" s="1241" t="s">
        <v>78</v>
      </c>
      <c r="BE67" s="1243">
        <f>IF(G67='Resultat &amp; tabell'!$G67,2,0)</f>
        <v>2</v>
      </c>
      <c r="BF67" s="1242" t="s">
        <v>6</v>
      </c>
      <c r="BG67" s="1243">
        <f>IF(I67='Resultat &amp; tabell'!$I67,2,0)</f>
        <v>0</v>
      </c>
      <c r="BH67" s="1243">
        <f>IF(J67='Resultat &amp; tabell'!$J67,1,0)</f>
        <v>1</v>
      </c>
      <c r="BI67" s="1227">
        <f t="shared" ref="BI67:BI72" si="128">SUM(BE67+BG67+BH67)</f>
        <v>3</v>
      </c>
      <c r="BJ67" s="1197"/>
      <c r="BK67" s="1230"/>
      <c r="BL67" s="1267"/>
      <c r="BM67" s="1267"/>
      <c r="BN67" s="1267"/>
      <c r="BO67" s="1267"/>
    </row>
    <row r="68" spans="2:67" ht="14.25" customHeight="1" x14ac:dyDescent="0.25">
      <c r="B68" s="1166">
        <v>16</v>
      </c>
      <c r="C68" s="1209">
        <v>41807.75</v>
      </c>
      <c r="D68" s="1205" t="s">
        <v>178</v>
      </c>
      <c r="E68" s="1206" t="s">
        <v>6</v>
      </c>
      <c r="F68" s="1207" t="s">
        <v>181</v>
      </c>
      <c r="G68" s="1365">
        <v>2</v>
      </c>
      <c r="H68" s="1220" t="s">
        <v>6</v>
      </c>
      <c r="I68" s="1360">
        <v>1</v>
      </c>
      <c r="J68" s="1360">
        <v>1</v>
      </c>
      <c r="K68" s="1295">
        <f>IF('Resultat &amp; tabell'!J68="",0,BI68)</f>
        <v>2</v>
      </c>
      <c r="L68" s="1285">
        <v>2</v>
      </c>
      <c r="M68" s="1301" t="str">
        <f>VLOOKUP(L68,$AT$67:$AY$70,2,FALSE)</f>
        <v>Ryssland</v>
      </c>
      <c r="N68" s="1302">
        <f>VLOOKUP(M68,$AU$67:$AY$70,2,FALSE)</f>
        <v>7</v>
      </c>
      <c r="O68" s="1302">
        <f>VLOOKUP(M68,$AU$67:$AY$70,3,FALSE)</f>
        <v>4</v>
      </c>
      <c r="P68" s="1302">
        <f>VLOOKUP(M68,$AU$67:$AY$70,4,FALSE)</f>
        <v>2</v>
      </c>
      <c r="Q68" s="1303">
        <f>VLOOKUP(M68,$AU$67:$AY$70,5,FALSE)</f>
        <v>2</v>
      </c>
      <c r="Z68" s="1179" t="s">
        <v>79</v>
      </c>
      <c r="AA68" s="1180">
        <f t="shared" si="122"/>
        <v>3</v>
      </c>
      <c r="AB68" s="1180">
        <f t="shared" si="123"/>
        <v>2</v>
      </c>
      <c r="AC68" s="1180">
        <f t="shared" si="124"/>
        <v>1</v>
      </c>
      <c r="AD68" s="1179" t="s">
        <v>80</v>
      </c>
      <c r="AE68" s="1180">
        <f t="shared" si="125"/>
        <v>0</v>
      </c>
      <c r="AF68" s="1176">
        <f t="shared" si="126"/>
        <v>1</v>
      </c>
      <c r="AG68" s="1176">
        <f t="shared" si="127"/>
        <v>2</v>
      </c>
      <c r="AI68" s="1175">
        <f>RANK($AJ68,$AJ$67:$AJ$71,1)+COUNTIF($AJ$67:$AJ68,$AJ68)-1</f>
        <v>2</v>
      </c>
      <c r="AJ68" s="1175">
        <f>AK68+AL68+AM68</f>
        <v>2</v>
      </c>
      <c r="AK68" s="1175">
        <f t="shared" ref="AK68:AK70" si="129">SUMPRODUCT(($AO$67:$AO$70=AO68)*($AR$67:$AR$70=AR68)*($AP$67:$AP$70&gt;AP68))</f>
        <v>0</v>
      </c>
      <c r="AL68" s="1175">
        <f t="shared" ref="AL68:AL70" si="130">SUMPRODUCT(($AO$67:$AO$70=AO68)*($AR$67:$AR$70&gt;AR68))</f>
        <v>1</v>
      </c>
      <c r="AM68" s="1175">
        <f t="shared" ref="AM68:AM70" si="131">RANK(AO68,$AO$67:$AO$70)</f>
        <v>1</v>
      </c>
      <c r="AN68" s="1179" t="s">
        <v>79</v>
      </c>
      <c r="AO68" s="1175">
        <f t="shared" ref="AO68:AO70" si="132">SUMIF($Z$67:$Z$72,$AN68,$AA$67:$AA$72)+SUMIF($AD$67:$AD$72,$AN68,$AE$67:$AE$72)</f>
        <v>7</v>
      </c>
      <c r="AP68" s="1175">
        <f t="shared" ref="AP68:AP70" si="133">SUMIF($Z$67:$Z$72,$AN68,$AB$67:$AB$72)+SUMIF($AD$67:$AD$72,$AN68,$AF$67:$AF$72)</f>
        <v>4</v>
      </c>
      <c r="AQ68" s="1175">
        <f t="shared" ref="AQ68:AQ70" si="134">SUMIF($Z$67:$Z$72,$AN68,$AC$67:$AC$72)+SUMIF($AD$67:$AD$72,$AN68,$AG$67:$AG$72)</f>
        <v>2</v>
      </c>
      <c r="AR68" s="1175">
        <f t="shared" ref="AR68:AR70" si="135">AP68-AQ68</f>
        <v>2</v>
      </c>
      <c r="AT68" s="1175">
        <v>2</v>
      </c>
      <c r="AU68" s="1175" t="str">
        <f t="shared" ref="AU68:AU70" si="136">VLOOKUP($AT68,$AI$67:$AR$70,6,FALSE)</f>
        <v>Ryssland</v>
      </c>
      <c r="AV68" s="1175">
        <f t="shared" ref="AV68:AV70" si="137">VLOOKUP($AU68,$AN$67:$AR$70,2,FALSE)</f>
        <v>7</v>
      </c>
      <c r="AW68" s="1175">
        <f t="shared" ref="AW68:AW70" si="138">VLOOKUP($AU68,$AN$67:$AR$70,3,FALSE)</f>
        <v>4</v>
      </c>
      <c r="AX68" s="1175">
        <f t="shared" ref="AX68:AX70" si="139">VLOOKUP($AU68,$AN$67:$AR$70,4,FALSE)</f>
        <v>2</v>
      </c>
      <c r="AY68" s="1175">
        <f t="shared" ref="AY68:AY70" si="140">VLOOKUP($AU68,$AN$67:$AR$70,5,FALSE)</f>
        <v>2</v>
      </c>
      <c r="AZ68" s="1237">
        <v>16</v>
      </c>
      <c r="BA68" s="1244">
        <v>41807.75</v>
      </c>
      <c r="BB68" s="1239" t="s">
        <v>79</v>
      </c>
      <c r="BC68" s="1240" t="s">
        <v>6</v>
      </c>
      <c r="BD68" s="1241" t="s">
        <v>80</v>
      </c>
      <c r="BE68" s="1243">
        <f>IF(G68='Resultat &amp; tabell'!$G68,2,0)</f>
        <v>0</v>
      </c>
      <c r="BF68" s="1242" t="s">
        <v>6</v>
      </c>
      <c r="BG68" s="1243">
        <f>IF(I68='Resultat &amp; tabell'!$I68,2,0)</f>
        <v>2</v>
      </c>
      <c r="BH68" s="1243">
        <f>IF(J68='Resultat &amp; tabell'!$J68,1,0)</f>
        <v>0</v>
      </c>
      <c r="BI68" s="1227">
        <f t="shared" si="128"/>
        <v>2</v>
      </c>
      <c r="BK68" s="1230"/>
      <c r="BL68" s="1267"/>
      <c r="BM68" s="1267"/>
      <c r="BN68" s="1267"/>
      <c r="BO68" s="1267"/>
    </row>
    <row r="69" spans="2:67" ht="14.25" customHeight="1" x14ac:dyDescent="0.25">
      <c r="B69" s="1166">
        <v>31</v>
      </c>
      <c r="C69" s="1209">
        <v>41812.541666666664</v>
      </c>
      <c r="D69" s="1205" t="s">
        <v>179</v>
      </c>
      <c r="E69" s="1206" t="s">
        <v>6</v>
      </c>
      <c r="F69" s="1207" t="s">
        <v>178</v>
      </c>
      <c r="G69" s="1365">
        <v>1</v>
      </c>
      <c r="H69" s="1220" t="s">
        <v>6</v>
      </c>
      <c r="I69" s="1360">
        <v>1</v>
      </c>
      <c r="J69" s="1360" t="s">
        <v>214</v>
      </c>
      <c r="K69" s="1295">
        <f>IF('Resultat &amp; tabell'!J69="",0,BI69)</f>
        <v>2</v>
      </c>
      <c r="L69" s="1285">
        <v>3</v>
      </c>
      <c r="M69" s="1316" t="str">
        <f>VLOOKUP(L69,$AT$67:$AY$70,2,FALSE)</f>
        <v>Sydkorea</v>
      </c>
      <c r="N69" s="1317">
        <f>VLOOKUP(M69,$AU$67:$AY$70,2,FALSE)</f>
        <v>3</v>
      </c>
      <c r="O69" s="1317">
        <f>VLOOKUP(M69,$AU$67:$AY$70,3,FALSE)</f>
        <v>4</v>
      </c>
      <c r="P69" s="1317">
        <f>VLOOKUP(M69,$AU$67:$AY$70,4,FALSE)</f>
        <v>5</v>
      </c>
      <c r="Q69" s="1318">
        <f>VLOOKUP(M69,$AU$67:$AY$70,5,FALSE)</f>
        <v>-1</v>
      </c>
      <c r="Z69" s="1179" t="s">
        <v>77</v>
      </c>
      <c r="AA69" s="1180">
        <f t="shared" si="122"/>
        <v>1</v>
      </c>
      <c r="AB69" s="1180">
        <f t="shared" si="123"/>
        <v>1</v>
      </c>
      <c r="AC69" s="1180">
        <f t="shared" si="124"/>
        <v>1</v>
      </c>
      <c r="AD69" s="1179" t="s">
        <v>79</v>
      </c>
      <c r="AE69" s="1180">
        <f t="shared" si="125"/>
        <v>1</v>
      </c>
      <c r="AF69" s="1176">
        <f t="shared" si="126"/>
        <v>1</v>
      </c>
      <c r="AG69" s="1176">
        <f t="shared" si="127"/>
        <v>1</v>
      </c>
      <c r="AI69" s="1175">
        <f>RANK($AJ69,$AJ$67:$AJ$71,1)+COUNTIF($AJ$67:$AJ69,$AJ69)-1</f>
        <v>4</v>
      </c>
      <c r="AJ69" s="1175">
        <f>AK69+AL69+AM69</f>
        <v>4</v>
      </c>
      <c r="AK69" s="1175">
        <f t="shared" si="129"/>
        <v>0</v>
      </c>
      <c r="AL69" s="1175">
        <f t="shared" si="130"/>
        <v>0</v>
      </c>
      <c r="AM69" s="1175">
        <f t="shared" si="131"/>
        <v>4</v>
      </c>
      <c r="AN69" s="1179" t="s">
        <v>78</v>
      </c>
      <c r="AO69" s="1175">
        <f t="shared" si="132"/>
        <v>0</v>
      </c>
      <c r="AP69" s="1175">
        <f t="shared" si="133"/>
        <v>0</v>
      </c>
      <c r="AQ69" s="1175">
        <f t="shared" si="134"/>
        <v>5</v>
      </c>
      <c r="AR69" s="1175">
        <f t="shared" si="135"/>
        <v>-5</v>
      </c>
      <c r="AT69" s="1175">
        <v>3</v>
      </c>
      <c r="AU69" s="1175" t="str">
        <f t="shared" si="136"/>
        <v>Sydkorea</v>
      </c>
      <c r="AV69" s="1175">
        <f t="shared" si="137"/>
        <v>3</v>
      </c>
      <c r="AW69" s="1175">
        <f t="shared" si="138"/>
        <v>4</v>
      </c>
      <c r="AX69" s="1175">
        <f t="shared" si="139"/>
        <v>5</v>
      </c>
      <c r="AY69" s="1175">
        <f t="shared" si="140"/>
        <v>-1</v>
      </c>
      <c r="AZ69" s="1237">
        <v>31</v>
      </c>
      <c r="BA69" s="1244">
        <v>41812.541666666664</v>
      </c>
      <c r="BB69" s="1239" t="s">
        <v>77</v>
      </c>
      <c r="BC69" s="1240" t="s">
        <v>6</v>
      </c>
      <c r="BD69" s="1241" t="s">
        <v>79</v>
      </c>
      <c r="BE69" s="1243">
        <f>IF(G69='Resultat &amp; tabell'!$G69,2,0)</f>
        <v>2</v>
      </c>
      <c r="BF69" s="1242" t="s">
        <v>6</v>
      </c>
      <c r="BG69" s="1243">
        <f>IF(I69='Resultat &amp; tabell'!$I69,2,0)</f>
        <v>0</v>
      </c>
      <c r="BH69" s="1243">
        <f>IF(J69='Resultat &amp; tabell'!$J69,1,0)</f>
        <v>0</v>
      </c>
      <c r="BI69" s="1227">
        <f t="shared" si="128"/>
        <v>2</v>
      </c>
      <c r="BK69" s="1245"/>
      <c r="BL69" s="1267"/>
      <c r="BM69" s="1267"/>
      <c r="BN69" s="1267"/>
      <c r="BO69" s="1267"/>
    </row>
    <row r="70" spans="2:67" ht="14.25" customHeight="1" x14ac:dyDescent="0.25">
      <c r="B70" s="1166">
        <v>32</v>
      </c>
      <c r="C70" s="1209">
        <v>41812.666666666664</v>
      </c>
      <c r="D70" s="1205" t="s">
        <v>181</v>
      </c>
      <c r="E70" s="1206" t="s">
        <v>6</v>
      </c>
      <c r="F70" s="1207" t="s">
        <v>180</v>
      </c>
      <c r="G70" s="1365">
        <v>2</v>
      </c>
      <c r="H70" s="1220" t="s">
        <v>6</v>
      </c>
      <c r="I70" s="1360">
        <v>0</v>
      </c>
      <c r="J70" s="1360">
        <v>1</v>
      </c>
      <c r="K70" s="1295">
        <f>IF('Resultat &amp; tabell'!J70="",0,BI70)</f>
        <v>2</v>
      </c>
      <c r="L70" s="1285">
        <v>4</v>
      </c>
      <c r="M70" s="1305" t="str">
        <f>VLOOKUP(L70,$AT$67:$AY$70,2,FALSE)</f>
        <v>Algeriet</v>
      </c>
      <c r="N70" s="1302">
        <f>VLOOKUP(M70,$AU$67:$AY$70,2,FALSE)</f>
        <v>0</v>
      </c>
      <c r="O70" s="1302">
        <f>VLOOKUP(M70,$AU$67:$AY$70,3,FALSE)</f>
        <v>0</v>
      </c>
      <c r="P70" s="1302">
        <f>VLOOKUP(M70,$AU$67:$AY$70,4,FALSE)</f>
        <v>5</v>
      </c>
      <c r="Q70" s="1303">
        <f>VLOOKUP(M70,$AU$67:$AY$70,5,FALSE)</f>
        <v>-5</v>
      </c>
      <c r="Z70" s="1179" t="s">
        <v>80</v>
      </c>
      <c r="AA70" s="1180">
        <f t="shared" si="122"/>
        <v>3</v>
      </c>
      <c r="AB70" s="1180">
        <f t="shared" si="123"/>
        <v>2</v>
      </c>
      <c r="AC70" s="1180">
        <f t="shared" si="124"/>
        <v>0</v>
      </c>
      <c r="AD70" s="1179" t="s">
        <v>78</v>
      </c>
      <c r="AE70" s="1180">
        <f t="shared" si="125"/>
        <v>0</v>
      </c>
      <c r="AF70" s="1176">
        <f t="shared" si="126"/>
        <v>0</v>
      </c>
      <c r="AG70" s="1176">
        <f t="shared" si="127"/>
        <v>2</v>
      </c>
      <c r="AI70" s="1175">
        <f>RANK($AJ70,$AJ$67:$AJ$71,1)+COUNTIF($AJ$67:$AJ70,$AJ70)-1</f>
        <v>3</v>
      </c>
      <c r="AJ70" s="1175">
        <f>AK70+AL70+AM70</f>
        <v>3</v>
      </c>
      <c r="AK70" s="1175">
        <f t="shared" si="129"/>
        <v>0</v>
      </c>
      <c r="AL70" s="1175">
        <f t="shared" si="130"/>
        <v>0</v>
      </c>
      <c r="AM70" s="1175">
        <f t="shared" si="131"/>
        <v>3</v>
      </c>
      <c r="AN70" s="1179" t="s">
        <v>80</v>
      </c>
      <c r="AO70" s="1175">
        <f t="shared" si="132"/>
        <v>3</v>
      </c>
      <c r="AP70" s="1175">
        <f t="shared" si="133"/>
        <v>4</v>
      </c>
      <c r="AQ70" s="1175">
        <f t="shared" si="134"/>
        <v>5</v>
      </c>
      <c r="AR70" s="1175">
        <f t="shared" si="135"/>
        <v>-1</v>
      </c>
      <c r="AT70" s="1175">
        <v>4</v>
      </c>
      <c r="AU70" s="1175" t="str">
        <f t="shared" si="136"/>
        <v>Algeriet</v>
      </c>
      <c r="AV70" s="1175">
        <f t="shared" si="137"/>
        <v>0</v>
      </c>
      <c r="AW70" s="1175">
        <f t="shared" si="138"/>
        <v>0</v>
      </c>
      <c r="AX70" s="1175">
        <f t="shared" si="139"/>
        <v>5</v>
      </c>
      <c r="AY70" s="1175">
        <f t="shared" si="140"/>
        <v>-5</v>
      </c>
      <c r="AZ70" s="1237">
        <v>32</v>
      </c>
      <c r="BA70" s="1244">
        <v>41812.666666666664</v>
      </c>
      <c r="BB70" s="1239" t="s">
        <v>80</v>
      </c>
      <c r="BC70" s="1240" t="s">
        <v>6</v>
      </c>
      <c r="BD70" s="1241" t="s">
        <v>78</v>
      </c>
      <c r="BE70" s="1243">
        <f>IF(G70='Resultat &amp; tabell'!$G70,2,0)</f>
        <v>2</v>
      </c>
      <c r="BF70" s="1242" t="s">
        <v>6</v>
      </c>
      <c r="BG70" s="1243">
        <f>IF(I70='Resultat &amp; tabell'!$I70,2,0)</f>
        <v>0</v>
      </c>
      <c r="BH70" s="1243">
        <f>IF(J70='Resultat &amp; tabell'!$J70,1,0)</f>
        <v>0</v>
      </c>
      <c r="BI70" s="1227">
        <f t="shared" si="128"/>
        <v>2</v>
      </c>
      <c r="BK70" s="1245"/>
      <c r="BL70" s="1267"/>
      <c r="BM70" s="1267"/>
      <c r="BN70" s="1267"/>
      <c r="BO70" s="1267"/>
    </row>
    <row r="71" spans="2:67" ht="14.25" customHeight="1" x14ac:dyDescent="0.25">
      <c r="B71" s="1166">
        <v>47</v>
      </c>
      <c r="C71" s="1209">
        <v>41816.708333333336</v>
      </c>
      <c r="D71" s="1205" t="s">
        <v>181</v>
      </c>
      <c r="E71" s="1206" t="s">
        <v>6</v>
      </c>
      <c r="F71" s="1207" t="s">
        <v>179</v>
      </c>
      <c r="G71" s="1365">
        <v>1</v>
      </c>
      <c r="H71" s="1220" t="s">
        <v>6</v>
      </c>
      <c r="I71" s="1360">
        <v>3</v>
      </c>
      <c r="J71" s="1360">
        <v>2</v>
      </c>
      <c r="K71" s="1295">
        <f>IF('Resultat &amp; tabell'!J71="",0,BI71)</f>
        <v>0</v>
      </c>
      <c r="M71" s="1162"/>
      <c r="N71" s="1162"/>
      <c r="P71" s="1162"/>
      <c r="R71" s="1162"/>
      <c r="Z71" s="1179" t="s">
        <v>80</v>
      </c>
      <c r="AA71" s="1180">
        <f t="shared" si="122"/>
        <v>0</v>
      </c>
      <c r="AB71" s="1180">
        <f t="shared" si="123"/>
        <v>1</v>
      </c>
      <c r="AC71" s="1180">
        <f t="shared" si="124"/>
        <v>3</v>
      </c>
      <c r="AD71" s="1179" t="s">
        <v>77</v>
      </c>
      <c r="AE71" s="1180">
        <f t="shared" si="125"/>
        <v>3</v>
      </c>
      <c r="AF71" s="1176">
        <f t="shared" si="126"/>
        <v>3</v>
      </c>
      <c r="AG71" s="1176">
        <f t="shared" si="127"/>
        <v>1</v>
      </c>
      <c r="AZ71" s="1237">
        <v>47</v>
      </c>
      <c r="BA71" s="1244">
        <v>41816.708333333336</v>
      </c>
      <c r="BB71" s="1239" t="s">
        <v>80</v>
      </c>
      <c r="BC71" s="1240" t="s">
        <v>6</v>
      </c>
      <c r="BD71" s="1241" t="s">
        <v>77</v>
      </c>
      <c r="BE71" s="1243">
        <f>IF(G71='Resultat &amp; tabell'!$G71,2,0)</f>
        <v>0</v>
      </c>
      <c r="BF71" s="1242" t="s">
        <v>6</v>
      </c>
      <c r="BG71" s="1243">
        <f>IF(I71='Resultat &amp; tabell'!$I71,2,0)</f>
        <v>0</v>
      </c>
      <c r="BH71" s="1243">
        <f>IF(J71='Resultat &amp; tabell'!$J71,1,0)</f>
        <v>0</v>
      </c>
      <c r="BI71" s="1227">
        <f t="shared" si="128"/>
        <v>0</v>
      </c>
      <c r="BN71" s="1246"/>
      <c r="BO71" s="1246"/>
    </row>
    <row r="72" spans="2:67" ht="14.25" customHeight="1" x14ac:dyDescent="0.25">
      <c r="B72" s="1166">
        <v>48</v>
      </c>
      <c r="C72" s="1209">
        <v>41816.708333333336</v>
      </c>
      <c r="D72" s="1205" t="s">
        <v>180</v>
      </c>
      <c r="E72" s="1206" t="s">
        <v>6</v>
      </c>
      <c r="F72" s="1207" t="s">
        <v>178</v>
      </c>
      <c r="G72" s="1365">
        <v>0</v>
      </c>
      <c r="H72" s="1220" t="s">
        <v>6</v>
      </c>
      <c r="I72" s="1360">
        <v>1</v>
      </c>
      <c r="J72" s="1360">
        <v>2</v>
      </c>
      <c r="K72" s="1295">
        <f>IF('Resultat &amp; tabell'!J72="",0,BI72)</f>
        <v>0</v>
      </c>
      <c r="Z72" s="1179" t="s">
        <v>78</v>
      </c>
      <c r="AA72" s="1180">
        <f t="shared" si="122"/>
        <v>0</v>
      </c>
      <c r="AB72" s="1180">
        <f t="shared" si="123"/>
        <v>0</v>
      </c>
      <c r="AC72" s="1180">
        <f t="shared" si="124"/>
        <v>1</v>
      </c>
      <c r="AD72" s="1179" t="s">
        <v>79</v>
      </c>
      <c r="AE72" s="1180">
        <f t="shared" si="125"/>
        <v>3</v>
      </c>
      <c r="AF72" s="1176">
        <f t="shared" si="126"/>
        <v>1</v>
      </c>
      <c r="AG72" s="1176">
        <f t="shared" si="127"/>
        <v>0</v>
      </c>
      <c r="AZ72" s="1237">
        <v>48</v>
      </c>
      <c r="BA72" s="1244">
        <v>41816.708333333336</v>
      </c>
      <c r="BB72" s="1239" t="s">
        <v>78</v>
      </c>
      <c r="BC72" s="1240" t="s">
        <v>6</v>
      </c>
      <c r="BD72" s="1241" t="s">
        <v>79</v>
      </c>
      <c r="BE72" s="1243">
        <f>IF(G72='Resultat &amp; tabell'!$G72,2,0)</f>
        <v>2</v>
      </c>
      <c r="BF72" s="1242" t="s">
        <v>6</v>
      </c>
      <c r="BG72" s="1243">
        <f>IF(I72='Resultat &amp; tabell'!$I72,2,0)</f>
        <v>0</v>
      </c>
      <c r="BH72" s="1243">
        <f>IF(J72='Resultat &amp; tabell'!$J72,1,0)</f>
        <v>0</v>
      </c>
      <c r="BI72" s="1227">
        <f t="shared" si="128"/>
        <v>2</v>
      </c>
    </row>
    <row r="73" spans="2:67" ht="14.25" customHeight="1" x14ac:dyDescent="0.25">
      <c r="K73" s="1308"/>
      <c r="BI73" s="1228"/>
    </row>
    <row r="74" spans="2:67" ht="14.25" customHeight="1" x14ac:dyDescent="0.25">
      <c r="B74" s="1169" t="s">
        <v>1</v>
      </c>
      <c r="C74" s="1181"/>
      <c r="D74" s="1172"/>
      <c r="K74" s="1308"/>
      <c r="Z74" s="1176"/>
      <c r="AZ74" s="1231" t="s">
        <v>1</v>
      </c>
      <c r="BA74" s="1252"/>
      <c r="BB74" s="1195"/>
      <c r="BI74" s="1228"/>
      <c r="BK74" s="1276" t="s">
        <v>1</v>
      </c>
      <c r="BL74" s="1277"/>
      <c r="BM74" s="1278"/>
      <c r="BN74" s="1279"/>
      <c r="BO74" s="1279"/>
    </row>
    <row r="75" spans="2:67" ht="14.25" customHeight="1" x14ac:dyDescent="0.25">
      <c r="B75" s="1216" t="s">
        <v>2</v>
      </c>
      <c r="C75" s="121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218" t="s">
        <v>81</v>
      </c>
      <c r="K75" s="1312" t="s">
        <v>89</v>
      </c>
      <c r="M75" s="1324" t="s">
        <v>126</v>
      </c>
      <c r="N75" s="1325"/>
      <c r="O75" s="265" t="s">
        <v>157</v>
      </c>
      <c r="P75" s="266"/>
      <c r="Q75" s="266"/>
      <c r="R75" s="267"/>
      <c r="Z75" s="1188" t="s">
        <v>2</v>
      </c>
      <c r="AA75" s="1188"/>
      <c r="AB75" s="1188"/>
      <c r="AC75" s="1188"/>
      <c r="AD75" s="1188"/>
      <c r="AZ75" s="1259" t="s">
        <v>2</v>
      </c>
      <c r="BA75" s="125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258" t="s">
        <v>81</v>
      </c>
      <c r="BI75" s="1219" t="s">
        <v>89</v>
      </c>
      <c r="BK75" s="1198" t="s">
        <v>104</v>
      </c>
      <c r="BL75" s="1230" t="s">
        <v>103</v>
      </c>
      <c r="BM75" s="1230" t="s">
        <v>105</v>
      </c>
      <c r="BN75" s="1230" t="s">
        <v>106</v>
      </c>
      <c r="BO75" s="1230" t="s">
        <v>89</v>
      </c>
    </row>
    <row r="76" spans="2:67" ht="14.25" customHeight="1" x14ac:dyDescent="0.25">
      <c r="B76" s="1165">
        <v>49</v>
      </c>
      <c r="C76" s="1210">
        <v>41818</v>
      </c>
      <c r="D76" s="1205" t="str">
        <f>M4</f>
        <v>Brasilien</v>
      </c>
      <c r="E76" s="1214" t="s">
        <v>6</v>
      </c>
      <c r="F76" s="1207" t="str">
        <f>M14</f>
        <v>Chile</v>
      </c>
      <c r="G76" s="1367">
        <v>2</v>
      </c>
      <c r="H76" s="1222" t="s">
        <v>6</v>
      </c>
      <c r="I76" s="1362">
        <v>0</v>
      </c>
      <c r="J76" s="1362">
        <v>1</v>
      </c>
      <c r="K76" s="1295">
        <f t="shared" ref="K76:K83" si="141">BI76</f>
        <v>0</v>
      </c>
      <c r="M76" s="1363" t="s">
        <v>259</v>
      </c>
      <c r="N76" s="1325"/>
      <c r="O76" s="268">
        <f>BO92</f>
        <v>6</v>
      </c>
      <c r="P76" s="269"/>
      <c r="Q76" s="269"/>
      <c r="R76" s="270"/>
      <c r="Z76" s="1180" t="s">
        <v>8</v>
      </c>
      <c r="AD76" s="1179" t="s">
        <v>9</v>
      </c>
      <c r="AZ76" s="1247">
        <v>49</v>
      </c>
      <c r="BA76" s="1248">
        <v>41818</v>
      </c>
      <c r="BB76" s="1239" t="str">
        <f t="shared" ref="BB76:BB83" si="142">D76</f>
        <v>Brasilien</v>
      </c>
      <c r="BC76" s="1263" t="s">
        <v>6</v>
      </c>
      <c r="BD76" s="1239" t="str">
        <f t="shared" ref="BD76:BD83" si="143">F76</f>
        <v>Chile</v>
      </c>
      <c r="BE76" s="1243">
        <f>IF(G76='Resultat &amp; tabell'!$G76,2,0)</f>
        <v>0</v>
      </c>
      <c r="BF76" s="1264" t="s">
        <v>6</v>
      </c>
      <c r="BG76" s="1243">
        <f>IF(I76='Resultat &amp; tabell'!$I76,2,0)</f>
        <v>0</v>
      </c>
      <c r="BH76" s="1243">
        <f>IF(J76='Resultat &amp; tabell'!$J76,1,0)</f>
        <v>0</v>
      </c>
      <c r="BI76" s="1227">
        <f t="shared" ref="BI76:BI83" si="144">SUM(BE76+BG76+BH76)</f>
        <v>0</v>
      </c>
      <c r="BK76" s="1245" t="str">
        <f>BB76</f>
        <v>Brasilien</v>
      </c>
      <c r="BL76" s="1245" t="str">
        <f>'Resultat &amp; tabell'!D76</f>
        <v>Brasilien</v>
      </c>
      <c r="BM76" s="1273" t="str">
        <f>VLOOKUP(BK76,$BL$76:$BL$91,1,FALSE)</f>
        <v>Brasilien</v>
      </c>
      <c r="BN76" s="1275" t="str">
        <f>BM76</f>
        <v>Brasilien</v>
      </c>
      <c r="BO76" s="1195">
        <f t="shared" ref="BO76:BO91" si="145">IFERROR(IF(BM76=BN76,2,0),0)</f>
        <v>2</v>
      </c>
    </row>
    <row r="77" spans="2:67" ht="14.25" customHeight="1" x14ac:dyDescent="0.25">
      <c r="B77" s="1166">
        <v>50</v>
      </c>
      <c r="C77" s="1209">
        <v>41818.708333333336</v>
      </c>
      <c r="D77" s="1205" t="str">
        <f>M22</f>
        <v>Colombia</v>
      </c>
      <c r="E77" s="1214" t="s">
        <v>6</v>
      </c>
      <c r="F77" s="1207" t="str">
        <f>M32</f>
        <v>Uruguay</v>
      </c>
      <c r="G77" s="1366">
        <v>1</v>
      </c>
      <c r="H77" s="1220" t="s">
        <v>6</v>
      </c>
      <c r="I77" s="1361">
        <v>3</v>
      </c>
      <c r="J77" s="1361">
        <v>2</v>
      </c>
      <c r="K77" s="1295">
        <f t="shared" si="141"/>
        <v>0</v>
      </c>
      <c r="M77" s="1363" t="s">
        <v>260</v>
      </c>
      <c r="N77" s="1325"/>
      <c r="O77" s="1326"/>
      <c r="P77" s="1285"/>
      <c r="Q77" s="1285"/>
      <c r="Z77" s="1180" t="s">
        <v>12</v>
      </c>
      <c r="AD77" s="1179" t="s">
        <v>13</v>
      </c>
      <c r="AZ77" s="1237">
        <v>50</v>
      </c>
      <c r="BA77" s="1244">
        <v>41818.708333333336</v>
      </c>
      <c r="BB77" s="1239" t="str">
        <f t="shared" si="142"/>
        <v>Colombia</v>
      </c>
      <c r="BC77" s="1263" t="s">
        <v>6</v>
      </c>
      <c r="BD77" s="1239" t="str">
        <f t="shared" si="143"/>
        <v>Uruguay</v>
      </c>
      <c r="BE77" s="1243">
        <f>IF(G77='Resultat &amp; tabell'!$G77,2,0)</f>
        <v>0</v>
      </c>
      <c r="BF77" s="1242" t="s">
        <v>6</v>
      </c>
      <c r="BG77" s="1243">
        <f>IF(I77='Resultat &amp; tabell'!$I77,2,0)</f>
        <v>0</v>
      </c>
      <c r="BH77" s="1243">
        <f>IF(J77='Resultat &amp; tabell'!$J77,1,0)</f>
        <v>0</v>
      </c>
      <c r="BI77" s="1227">
        <f t="shared" si="144"/>
        <v>0</v>
      </c>
      <c r="BK77" s="1245" t="str">
        <f t="shared" ref="BK77:BK83" si="146">BB77</f>
        <v>Colombia</v>
      </c>
      <c r="BL77" s="1245" t="str">
        <f>'Resultat &amp; tabell'!D77</f>
        <v>Vinnare grupp C</v>
      </c>
      <c r="BM77" s="1273" t="e">
        <f t="shared" ref="BM77:BM91" si="147">VLOOKUP(BK77,$BL$76:$BL$91,1,FALSE)</f>
        <v>#N/A</v>
      </c>
      <c r="BN77" s="1275" t="e">
        <f t="shared" ref="BN77:BN91" si="148">BM77</f>
        <v>#N/A</v>
      </c>
      <c r="BO77" s="1195">
        <f t="shared" si="145"/>
        <v>0</v>
      </c>
    </row>
    <row r="78" spans="2:67" ht="14.25" customHeight="1" x14ac:dyDescent="0.25">
      <c r="B78" s="1166">
        <v>51</v>
      </c>
      <c r="C78" s="1209">
        <v>41819.541666666664</v>
      </c>
      <c r="D78" s="1205" t="str">
        <f>M13</f>
        <v>Spanien</v>
      </c>
      <c r="E78" s="1214" t="s">
        <v>6</v>
      </c>
      <c r="F78" s="1207" t="str">
        <f>M5</f>
        <v>Kroatien</v>
      </c>
      <c r="G78" s="1366">
        <v>1</v>
      </c>
      <c r="H78" s="1220" t="s">
        <v>6</v>
      </c>
      <c r="I78" s="1361">
        <v>1</v>
      </c>
      <c r="J78" s="1361" t="s">
        <v>214</v>
      </c>
      <c r="K78" s="1295">
        <f t="shared" si="141"/>
        <v>0</v>
      </c>
      <c r="M78" s="1363" t="s">
        <v>261</v>
      </c>
      <c r="N78" s="1325"/>
      <c r="O78" s="1326"/>
      <c r="P78" s="1285"/>
      <c r="Q78" s="1285"/>
      <c r="Z78" s="1180" t="s">
        <v>14</v>
      </c>
      <c r="AD78" s="1179" t="s">
        <v>15</v>
      </c>
      <c r="AZ78" s="1237">
        <v>51</v>
      </c>
      <c r="BA78" s="1244">
        <v>41819.541666666664</v>
      </c>
      <c r="BB78" s="1239" t="str">
        <f t="shared" si="142"/>
        <v>Spanien</v>
      </c>
      <c r="BC78" s="1263" t="s">
        <v>6</v>
      </c>
      <c r="BD78" s="1239" t="str">
        <f t="shared" si="143"/>
        <v>Kroatien</v>
      </c>
      <c r="BE78" s="1243">
        <f>IF(G78='Resultat &amp; tabell'!$G78,2,0)</f>
        <v>0</v>
      </c>
      <c r="BF78" s="1242" t="s">
        <v>6</v>
      </c>
      <c r="BG78" s="1243">
        <f>IF(I78='Resultat &amp; tabell'!$I78,2,0)</f>
        <v>0</v>
      </c>
      <c r="BH78" s="1243">
        <f>IF(J78='Resultat &amp; tabell'!$J78,1,0)</f>
        <v>0</v>
      </c>
      <c r="BI78" s="1227">
        <f t="shared" si="144"/>
        <v>0</v>
      </c>
      <c r="BK78" s="1245" t="str">
        <f t="shared" si="146"/>
        <v>Spanien</v>
      </c>
      <c r="BL78" s="1245" t="str">
        <f>'Resultat &amp; tabell'!D78</f>
        <v>Holland</v>
      </c>
      <c r="BM78" s="1273" t="e">
        <f t="shared" si="147"/>
        <v>#N/A</v>
      </c>
      <c r="BN78" s="1275" t="e">
        <f t="shared" si="148"/>
        <v>#N/A</v>
      </c>
      <c r="BO78" s="1195">
        <f t="shared" si="145"/>
        <v>0</v>
      </c>
    </row>
    <row r="79" spans="2:67" ht="14.25" customHeight="1" x14ac:dyDescent="0.25">
      <c r="B79" s="1166">
        <v>52</v>
      </c>
      <c r="C79" s="1209">
        <v>41819.708333333336</v>
      </c>
      <c r="D79" s="1205" t="str">
        <f>M31</f>
        <v>England</v>
      </c>
      <c r="E79" s="1214" t="s">
        <v>6</v>
      </c>
      <c r="F79" s="1207" t="str">
        <f>M23</f>
        <v>Japan</v>
      </c>
      <c r="G79" s="1366">
        <v>1</v>
      </c>
      <c r="H79" s="1220" t="s">
        <v>6</v>
      </c>
      <c r="I79" s="1361">
        <v>1</v>
      </c>
      <c r="J79" s="1361" t="s">
        <v>214</v>
      </c>
      <c r="K79" s="1295">
        <f t="shared" si="141"/>
        <v>0</v>
      </c>
      <c r="M79" s="1363" t="s">
        <v>262</v>
      </c>
      <c r="N79" s="1325"/>
      <c r="O79" s="1326"/>
      <c r="P79" s="1285"/>
      <c r="Q79" s="1285"/>
      <c r="Z79" s="1180" t="s">
        <v>16</v>
      </c>
      <c r="AD79" s="1179" t="s">
        <v>17</v>
      </c>
      <c r="AZ79" s="1237">
        <v>52</v>
      </c>
      <c r="BA79" s="1244">
        <v>41819.708333333336</v>
      </c>
      <c r="BB79" s="1239" t="str">
        <f t="shared" si="142"/>
        <v>England</v>
      </c>
      <c r="BC79" s="1263" t="s">
        <v>6</v>
      </c>
      <c r="BD79" s="1239" t="str">
        <f t="shared" si="143"/>
        <v>Japan</v>
      </c>
      <c r="BE79" s="1243">
        <f>IF(G79='Resultat &amp; tabell'!$G79,2,0)</f>
        <v>0</v>
      </c>
      <c r="BF79" s="1242" t="s">
        <v>6</v>
      </c>
      <c r="BG79" s="1243">
        <f>IF(I79='Resultat &amp; tabell'!$I79,2,0)</f>
        <v>0</v>
      </c>
      <c r="BH79" s="1243">
        <f>IF(J79='Resultat &amp; tabell'!$J79,1,0)</f>
        <v>0</v>
      </c>
      <c r="BI79" s="1227">
        <f t="shared" si="144"/>
        <v>0</v>
      </c>
      <c r="BK79" s="1245" t="str">
        <f t="shared" si="146"/>
        <v>England</v>
      </c>
      <c r="BL79" s="1245" t="str">
        <f>'Resultat &amp; tabell'!D79</f>
        <v>Costa Rica</v>
      </c>
      <c r="BM79" s="1273" t="e">
        <f t="shared" si="147"/>
        <v>#N/A</v>
      </c>
      <c r="BN79" s="1275" t="e">
        <f t="shared" si="148"/>
        <v>#N/A</v>
      </c>
      <c r="BO79" s="1195">
        <f t="shared" si="145"/>
        <v>0</v>
      </c>
    </row>
    <row r="80" spans="2:67" ht="14.25" customHeight="1" x14ac:dyDescent="0.25">
      <c r="B80" s="1212">
        <v>53</v>
      </c>
      <c r="C80" s="1224">
        <v>41820.541666666664</v>
      </c>
      <c r="D80" s="1205" t="str">
        <f>M40</f>
        <v>Frankrike</v>
      </c>
      <c r="E80" s="1214" t="s">
        <v>6</v>
      </c>
      <c r="F80" s="1207" t="str">
        <f>M50</f>
        <v>Bosnien</v>
      </c>
      <c r="G80" s="1366">
        <v>3</v>
      </c>
      <c r="H80" s="1220" t="s">
        <v>6</v>
      </c>
      <c r="I80" s="1361">
        <v>0</v>
      </c>
      <c r="J80" s="1361">
        <v>1</v>
      </c>
      <c r="K80" s="1295">
        <f t="shared" si="141"/>
        <v>0</v>
      </c>
      <c r="M80" s="1363" t="s">
        <v>263</v>
      </c>
      <c r="N80" s="1325"/>
      <c r="O80" s="1326"/>
      <c r="P80" s="1285"/>
      <c r="Q80" s="1285"/>
      <c r="Z80" s="1180" t="s">
        <v>18</v>
      </c>
      <c r="AD80" s="1179" t="s">
        <v>19</v>
      </c>
      <c r="AZ80" s="1265">
        <v>53</v>
      </c>
      <c r="BA80" s="1266">
        <v>41820.541666666664</v>
      </c>
      <c r="BB80" s="1239" t="str">
        <f t="shared" si="142"/>
        <v>Frankrike</v>
      </c>
      <c r="BC80" s="1263" t="s">
        <v>6</v>
      </c>
      <c r="BD80" s="1239" t="str">
        <f t="shared" si="143"/>
        <v>Bosnien</v>
      </c>
      <c r="BE80" s="1243">
        <f>IF(G80='Resultat &amp; tabell'!$G80,2,0)</f>
        <v>0</v>
      </c>
      <c r="BF80" s="1242" t="s">
        <v>6</v>
      </c>
      <c r="BG80" s="1243">
        <f>IF(I80='Resultat &amp; tabell'!$I80,2,0)</f>
        <v>0</v>
      </c>
      <c r="BH80" s="1243">
        <f>IF(J80='Resultat &amp; tabell'!$J80,1,0)</f>
        <v>0</v>
      </c>
      <c r="BI80" s="1227">
        <f t="shared" si="144"/>
        <v>0</v>
      </c>
      <c r="BK80" s="1245" t="str">
        <f t="shared" si="146"/>
        <v>Frankrike</v>
      </c>
      <c r="BL80" s="1245" t="str">
        <f>'Resultat &amp; tabell'!D80</f>
        <v>Vinnare grupp E</v>
      </c>
      <c r="BM80" s="1273" t="e">
        <f t="shared" si="147"/>
        <v>#N/A</v>
      </c>
      <c r="BN80" s="1275" t="e">
        <f t="shared" si="148"/>
        <v>#N/A</v>
      </c>
      <c r="BO80" s="1195">
        <f t="shared" si="145"/>
        <v>0</v>
      </c>
    </row>
    <row r="81" spans="2:67" ht="14.25" customHeight="1" x14ac:dyDescent="0.25">
      <c r="B81" s="1166">
        <v>54</v>
      </c>
      <c r="C81" s="1209">
        <v>41820.708333333336</v>
      </c>
      <c r="D81" s="1205" t="str">
        <f>M58</f>
        <v>Portugal</v>
      </c>
      <c r="E81" s="1214" t="s">
        <v>6</v>
      </c>
      <c r="F81" s="1207" t="str">
        <f>M68</f>
        <v>Ryssland</v>
      </c>
      <c r="G81" s="1366">
        <v>1</v>
      </c>
      <c r="H81" s="1220" t="s">
        <v>6</v>
      </c>
      <c r="I81" s="1361">
        <v>0</v>
      </c>
      <c r="J81" s="1361">
        <v>1</v>
      </c>
      <c r="K81" s="1295">
        <f t="shared" si="141"/>
        <v>0</v>
      </c>
      <c r="M81" s="1363" t="s">
        <v>264</v>
      </c>
      <c r="N81" s="1325"/>
      <c r="O81" s="1326"/>
      <c r="P81" s="1285"/>
      <c r="Q81" s="1285"/>
      <c r="Z81" s="1180" t="s">
        <v>20</v>
      </c>
      <c r="AD81" s="1179" t="s">
        <v>21</v>
      </c>
      <c r="AZ81" s="1237">
        <v>54</v>
      </c>
      <c r="BA81" s="1244">
        <v>41820.708333333336</v>
      </c>
      <c r="BB81" s="1239" t="str">
        <f t="shared" si="142"/>
        <v>Portugal</v>
      </c>
      <c r="BC81" s="1263" t="s">
        <v>6</v>
      </c>
      <c r="BD81" s="1239" t="str">
        <f t="shared" si="143"/>
        <v>Ryssland</v>
      </c>
      <c r="BE81" s="1243">
        <f>IF(G81='Resultat &amp; tabell'!$G81,2,0)</f>
        <v>0</v>
      </c>
      <c r="BF81" s="1242" t="s">
        <v>6</v>
      </c>
      <c r="BG81" s="1243">
        <f>IF(I81='Resultat &amp; tabell'!$I81,2,0)</f>
        <v>0</v>
      </c>
      <c r="BH81" s="1243">
        <f>IF(J81='Resultat &amp; tabell'!$J81,1,0)</f>
        <v>0</v>
      </c>
      <c r="BI81" s="1227">
        <f t="shared" si="144"/>
        <v>0</v>
      </c>
      <c r="BK81" s="1245" t="str">
        <f t="shared" si="146"/>
        <v>Portugal</v>
      </c>
      <c r="BL81" s="1245" t="str">
        <f>'Resultat &amp; tabell'!D81</f>
        <v>Vinnare grupp G</v>
      </c>
      <c r="BM81" s="1273" t="e">
        <f t="shared" si="147"/>
        <v>#N/A</v>
      </c>
      <c r="BN81" s="1275" t="e">
        <f t="shared" si="148"/>
        <v>#N/A</v>
      </c>
      <c r="BO81" s="1195">
        <f t="shared" si="145"/>
        <v>0</v>
      </c>
    </row>
    <row r="82" spans="2:67" ht="14.25" customHeight="1" x14ac:dyDescent="0.25">
      <c r="B82" s="1166">
        <v>55</v>
      </c>
      <c r="C82" s="1209">
        <v>41821</v>
      </c>
      <c r="D82" s="1205" t="str">
        <f>M49</f>
        <v>Argentina</v>
      </c>
      <c r="E82" s="1214" t="s">
        <v>6</v>
      </c>
      <c r="F82" s="1207" t="str">
        <f>M41</f>
        <v>Schweiz</v>
      </c>
      <c r="G82" s="1366">
        <v>2</v>
      </c>
      <c r="H82" s="1167" t="s">
        <v>6</v>
      </c>
      <c r="I82" s="1361">
        <v>0</v>
      </c>
      <c r="J82" s="1361">
        <v>1</v>
      </c>
      <c r="K82" s="1295">
        <f t="shared" si="141"/>
        <v>0</v>
      </c>
      <c r="M82" s="1363" t="s">
        <v>258</v>
      </c>
      <c r="N82" s="1325"/>
      <c r="O82" s="1326"/>
      <c r="P82" s="1285"/>
      <c r="Q82" s="1285"/>
      <c r="Z82" s="1180" t="s">
        <v>22</v>
      </c>
      <c r="AD82" s="1179" t="s">
        <v>23</v>
      </c>
      <c r="AZ82" s="1237">
        <v>55</v>
      </c>
      <c r="BA82" s="1244">
        <v>41821</v>
      </c>
      <c r="BB82" s="1239" t="str">
        <f t="shared" si="142"/>
        <v>Argentina</v>
      </c>
      <c r="BC82" s="1263" t="s">
        <v>6</v>
      </c>
      <c r="BD82" s="1239" t="str">
        <f t="shared" si="143"/>
        <v>Schweiz</v>
      </c>
      <c r="BE82" s="1243">
        <f>IF(G82='Resultat &amp; tabell'!$G82,2,0)</f>
        <v>0</v>
      </c>
      <c r="BF82" s="1267" t="s">
        <v>6</v>
      </c>
      <c r="BG82" s="1243">
        <f>IF(I82='Resultat &amp; tabell'!$I82,2,0)</f>
        <v>0</v>
      </c>
      <c r="BH82" s="1243">
        <f>IF(J82='Resultat &amp; tabell'!$J82,1,0)</f>
        <v>0</v>
      </c>
      <c r="BI82" s="1227">
        <f t="shared" si="144"/>
        <v>0</v>
      </c>
      <c r="BK82" s="1245" t="str">
        <f t="shared" si="146"/>
        <v>Argentina</v>
      </c>
      <c r="BL82" s="1245" t="str">
        <f>'Resultat &amp; tabell'!D82</f>
        <v>Vinnare grupp F</v>
      </c>
      <c r="BM82" s="1273" t="e">
        <f t="shared" si="147"/>
        <v>#N/A</v>
      </c>
      <c r="BN82" s="1275" t="e">
        <f t="shared" si="148"/>
        <v>#N/A</v>
      </c>
      <c r="BO82" s="1195">
        <f t="shared" si="145"/>
        <v>0</v>
      </c>
    </row>
    <row r="83" spans="2:67" ht="14.25" customHeight="1" x14ac:dyDescent="0.25">
      <c r="B83" s="1166">
        <v>56</v>
      </c>
      <c r="C83" s="1209">
        <v>41821</v>
      </c>
      <c r="D83" s="1205" t="str">
        <f>M67</f>
        <v>Belgien</v>
      </c>
      <c r="E83" s="1214" t="s">
        <v>6</v>
      </c>
      <c r="F83" s="1207" t="str">
        <f>M59</f>
        <v>Tyskland</v>
      </c>
      <c r="G83" s="1366">
        <v>1</v>
      </c>
      <c r="H83" s="1220" t="s">
        <v>6</v>
      </c>
      <c r="I83" s="1361">
        <v>1</v>
      </c>
      <c r="J83" s="1361" t="s">
        <v>214</v>
      </c>
      <c r="K83" s="1295">
        <f t="shared" si="141"/>
        <v>0</v>
      </c>
      <c r="M83" s="1363" t="s">
        <v>265</v>
      </c>
      <c r="N83" s="1325"/>
      <c r="O83" s="1326"/>
      <c r="P83" s="1285"/>
      <c r="Q83" s="1285"/>
      <c r="Z83" s="1180" t="s">
        <v>25</v>
      </c>
      <c r="AD83" s="1179" t="s">
        <v>26</v>
      </c>
      <c r="AZ83" s="1237">
        <v>56</v>
      </c>
      <c r="BA83" s="1244">
        <v>41821</v>
      </c>
      <c r="BB83" s="1239" t="str">
        <f t="shared" si="142"/>
        <v>Belgien</v>
      </c>
      <c r="BC83" s="1263" t="s">
        <v>6</v>
      </c>
      <c r="BD83" s="1239" t="str">
        <f t="shared" si="143"/>
        <v>Tyskland</v>
      </c>
      <c r="BE83" s="1243">
        <f>IF(G83='Resultat &amp; tabell'!$G83,2,0)</f>
        <v>0</v>
      </c>
      <c r="BF83" s="1242" t="s">
        <v>6</v>
      </c>
      <c r="BG83" s="1243">
        <f>IF(I83='Resultat &amp; tabell'!$I83,2,0)</f>
        <v>0</v>
      </c>
      <c r="BH83" s="1243">
        <f>IF(J83='Resultat &amp; tabell'!$J83,1,0)</f>
        <v>0</v>
      </c>
      <c r="BI83" s="1227">
        <f t="shared" si="144"/>
        <v>0</v>
      </c>
      <c r="BK83" s="1245" t="str">
        <f t="shared" si="146"/>
        <v>Belgien</v>
      </c>
      <c r="BL83" s="1245" t="str">
        <f>'Resultat &amp; tabell'!D83</f>
        <v>Vinnare grupp H</v>
      </c>
      <c r="BM83" s="1273" t="e">
        <f t="shared" si="147"/>
        <v>#N/A</v>
      </c>
      <c r="BN83" s="1275" t="e">
        <f t="shared" si="148"/>
        <v>#N/A</v>
      </c>
      <c r="BO83" s="1195">
        <f t="shared" si="145"/>
        <v>0</v>
      </c>
    </row>
    <row r="84" spans="2:67" ht="14.25" customHeight="1" x14ac:dyDescent="0.25">
      <c r="B84" s="1171"/>
      <c r="C84" s="1193"/>
      <c r="D84" s="1171"/>
      <c r="E84" s="1171"/>
      <c r="F84" s="1171"/>
      <c r="G84" s="1167"/>
      <c r="H84" s="1167"/>
      <c r="I84" s="1167"/>
      <c r="J84" s="1167"/>
      <c r="K84" s="1308"/>
      <c r="M84" s="1327"/>
      <c r="N84" s="1325"/>
      <c r="O84" s="1326"/>
      <c r="P84" s="1285"/>
      <c r="Q84" s="1285"/>
      <c r="Z84" s="1180"/>
      <c r="AZ84" s="1246"/>
      <c r="BA84" s="1268"/>
      <c r="BB84" s="1246"/>
      <c r="BC84" s="1246"/>
      <c r="BD84" s="1246"/>
      <c r="BE84" s="1267"/>
      <c r="BF84" s="1267"/>
      <c r="BG84" s="1267"/>
      <c r="BH84" s="1267"/>
      <c r="BI84" s="1228"/>
      <c r="BK84" s="1245" t="str">
        <f t="shared" ref="BK84:BK91" si="149">BD76</f>
        <v>Chile</v>
      </c>
      <c r="BL84" s="1245" t="str">
        <f>'Resultat &amp; tabell'!F76</f>
        <v>Chile</v>
      </c>
      <c r="BM84" s="1273" t="str">
        <f t="shared" si="147"/>
        <v>Chile</v>
      </c>
      <c r="BN84" s="1275" t="str">
        <f t="shared" si="148"/>
        <v>Chile</v>
      </c>
      <c r="BO84" s="1195">
        <f t="shared" si="145"/>
        <v>2</v>
      </c>
    </row>
    <row r="85" spans="2:67" ht="14.25" customHeight="1" x14ac:dyDescent="0.25">
      <c r="B85" s="1169" t="s">
        <v>29</v>
      </c>
      <c r="C85" s="1181"/>
      <c r="D85" s="1172"/>
      <c r="K85" s="1308"/>
      <c r="M85" s="1327"/>
      <c r="N85" s="1325"/>
      <c r="O85" s="1326"/>
      <c r="P85" s="1285"/>
      <c r="Q85" s="1285"/>
      <c r="Z85" s="1176"/>
      <c r="AZ85" s="1231" t="s">
        <v>29</v>
      </c>
      <c r="BA85" s="1252"/>
      <c r="BB85" s="1195"/>
      <c r="BI85" s="1228"/>
      <c r="BK85" s="1245" t="str">
        <f t="shared" si="149"/>
        <v>Uruguay</v>
      </c>
      <c r="BL85" s="1245" t="str">
        <f>'Resultat &amp; tabell'!F77</f>
        <v>Uruguay</v>
      </c>
      <c r="BM85" s="1273" t="str">
        <f t="shared" si="147"/>
        <v>Uruguay</v>
      </c>
      <c r="BN85" s="1275" t="str">
        <f t="shared" si="148"/>
        <v>Uruguay</v>
      </c>
      <c r="BO85" s="1195">
        <f t="shared" si="145"/>
        <v>2</v>
      </c>
    </row>
    <row r="86" spans="2:67" ht="14.25" customHeight="1" x14ac:dyDescent="0.25">
      <c r="B86" s="1216" t="s">
        <v>2</v>
      </c>
      <c r="C86" s="121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218" t="s">
        <v>81</v>
      </c>
      <c r="K86" s="1312" t="s">
        <v>89</v>
      </c>
      <c r="M86" s="1328" t="s">
        <v>125</v>
      </c>
      <c r="N86" s="1325"/>
      <c r="O86" s="265" t="s">
        <v>158</v>
      </c>
      <c r="P86" s="266"/>
      <c r="Q86" s="266"/>
      <c r="R86" s="267"/>
      <c r="Z86" s="1188" t="s">
        <v>2</v>
      </c>
      <c r="AA86" s="1188"/>
      <c r="AB86" s="1188"/>
      <c r="AC86" s="1188"/>
      <c r="AD86" s="1188"/>
      <c r="AZ86" s="1259" t="s">
        <v>2</v>
      </c>
      <c r="BA86" s="125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258" t="s">
        <v>81</v>
      </c>
      <c r="BI86" s="1219" t="s">
        <v>89</v>
      </c>
      <c r="BK86" s="1245" t="str">
        <f t="shared" si="149"/>
        <v>Kroatien</v>
      </c>
      <c r="BL86" s="1245" t="str">
        <f>'Resultat &amp; tabell'!F78</f>
        <v>Mexiko</v>
      </c>
      <c r="BM86" s="1273" t="e">
        <f t="shared" si="147"/>
        <v>#N/A</v>
      </c>
      <c r="BN86" s="1275" t="e">
        <f t="shared" si="148"/>
        <v>#N/A</v>
      </c>
      <c r="BO86" s="1195">
        <f t="shared" si="145"/>
        <v>0</v>
      </c>
    </row>
    <row r="87" spans="2:67" ht="14.25" customHeight="1" x14ac:dyDescent="0.25">
      <c r="B87" s="1166">
        <v>57</v>
      </c>
      <c r="C87" s="1209">
        <v>41824</v>
      </c>
      <c r="D87" s="1205" t="str">
        <f>IF(M76="","Vinnare match 49",M76)</f>
        <v>BRASILIEN</v>
      </c>
      <c r="E87" s="1214" t="s">
        <v>6</v>
      </c>
      <c r="F87" s="1207" t="str">
        <f>IF(M77="","Vinnare match 50",M77)</f>
        <v>URUGUAY</v>
      </c>
      <c r="G87" s="1372">
        <v>2</v>
      </c>
      <c r="H87" s="1220" t="s">
        <v>6</v>
      </c>
      <c r="I87" s="1370">
        <v>1</v>
      </c>
      <c r="J87" s="1370">
        <v>1</v>
      </c>
      <c r="K87" s="1295">
        <f>BI87</f>
        <v>0</v>
      </c>
      <c r="M87" s="1368" t="s">
        <v>259</v>
      </c>
      <c r="N87" s="1325"/>
      <c r="O87" s="268">
        <f>BO103</f>
        <v>0</v>
      </c>
      <c r="P87" s="269"/>
      <c r="Q87" s="269"/>
      <c r="R87" s="270"/>
      <c r="Z87" s="1180" t="s">
        <v>32</v>
      </c>
      <c r="AD87" s="1179" t="s">
        <v>33</v>
      </c>
      <c r="AZ87" s="1237">
        <v>57</v>
      </c>
      <c r="BA87" s="1244">
        <v>41824</v>
      </c>
      <c r="BB87" s="1239" t="str">
        <f>D87</f>
        <v>BRASILIEN</v>
      </c>
      <c r="BC87" s="1263" t="s">
        <v>6</v>
      </c>
      <c r="BD87" s="1239" t="str">
        <f>F87</f>
        <v>URUGUAY</v>
      </c>
      <c r="BE87" s="1243">
        <f>IF(G87='Resultat &amp; tabell'!$G87,2,0)</f>
        <v>0</v>
      </c>
      <c r="BF87" s="1242" t="s">
        <v>6</v>
      </c>
      <c r="BG87" s="1243">
        <f>IF(I87='Resultat &amp; tabell'!$I87,2,0)</f>
        <v>0</v>
      </c>
      <c r="BH87" s="1243">
        <f>IF(J87='Resultat &amp; tabell'!$J87,1,0)</f>
        <v>0</v>
      </c>
      <c r="BI87" s="1227">
        <f t="shared" ref="BI87:BI90" si="150">SUM(BE87+BG87+BH87)</f>
        <v>0</v>
      </c>
      <c r="BK87" s="1245" t="str">
        <f t="shared" si="149"/>
        <v>Japan</v>
      </c>
      <c r="BL87" s="1245" t="str">
        <f>'Resultat &amp; tabell'!F79</f>
        <v>Tvåa grupp C</v>
      </c>
      <c r="BM87" s="1273" t="e">
        <f t="shared" si="147"/>
        <v>#N/A</v>
      </c>
      <c r="BN87" s="1275" t="e">
        <f t="shared" si="148"/>
        <v>#N/A</v>
      </c>
      <c r="BO87" s="1195">
        <f t="shared" si="145"/>
        <v>0</v>
      </c>
    </row>
    <row r="88" spans="2:67" ht="14.25" customHeight="1" x14ac:dyDescent="0.25">
      <c r="B88" s="1166">
        <v>58</v>
      </c>
      <c r="C88" s="1209">
        <v>41824</v>
      </c>
      <c r="D88" s="1205" t="str">
        <f>IF(M80="","Vinnare match 53",M80)</f>
        <v>FRANKRIKE</v>
      </c>
      <c r="E88" s="1214" t="s">
        <v>6</v>
      </c>
      <c r="F88" s="1207" t="str">
        <f>IF(M81="","Vinnare match 54",M81)</f>
        <v>PORTUGAL</v>
      </c>
      <c r="G88" s="1372">
        <v>2</v>
      </c>
      <c r="H88" s="1220" t="s">
        <v>6</v>
      </c>
      <c r="I88" s="1370">
        <v>2</v>
      </c>
      <c r="J88" s="1370" t="s">
        <v>214</v>
      </c>
      <c r="K88" s="1295">
        <f>BI88</f>
        <v>0</v>
      </c>
      <c r="M88" s="1368" t="s">
        <v>263</v>
      </c>
      <c r="N88" s="1325"/>
      <c r="O88" s="1329"/>
      <c r="P88" s="1285"/>
      <c r="Q88" s="1285"/>
      <c r="Z88" s="1180" t="s">
        <v>34</v>
      </c>
      <c r="AD88" s="1179" t="s">
        <v>35</v>
      </c>
      <c r="AZ88" s="1237">
        <v>58</v>
      </c>
      <c r="BA88" s="1244">
        <v>41824</v>
      </c>
      <c r="BB88" s="1239" t="str">
        <f>D88</f>
        <v>FRANKRIKE</v>
      </c>
      <c r="BC88" s="1263" t="s">
        <v>6</v>
      </c>
      <c r="BD88" s="1239" t="str">
        <f>F88</f>
        <v>PORTUGAL</v>
      </c>
      <c r="BE88" s="1243">
        <f>IF(G88='Resultat &amp; tabell'!$G88,2,0)</f>
        <v>0</v>
      </c>
      <c r="BF88" s="1242" t="s">
        <v>6</v>
      </c>
      <c r="BG88" s="1243">
        <f>IF(I88='Resultat &amp; tabell'!$I88,2,0)</f>
        <v>0</v>
      </c>
      <c r="BH88" s="1243">
        <f>IF(J88='Resultat &amp; tabell'!$J88,1,0)</f>
        <v>0</v>
      </c>
      <c r="BI88" s="1227">
        <f t="shared" si="150"/>
        <v>0</v>
      </c>
      <c r="BK88" s="1245" t="str">
        <f t="shared" si="149"/>
        <v>Bosnien</v>
      </c>
      <c r="BL88" s="1245" t="str">
        <f>'Resultat &amp; tabell'!F80</f>
        <v>Tvåa grupp F</v>
      </c>
      <c r="BM88" s="1273" t="e">
        <f t="shared" si="147"/>
        <v>#N/A</v>
      </c>
      <c r="BN88" s="1275" t="e">
        <f t="shared" si="148"/>
        <v>#N/A</v>
      </c>
      <c r="BO88" s="1195">
        <f t="shared" si="145"/>
        <v>0</v>
      </c>
    </row>
    <row r="89" spans="2:67" ht="14.25" customHeight="1" x14ac:dyDescent="0.25">
      <c r="B89" s="1166">
        <v>59</v>
      </c>
      <c r="C89" s="1209">
        <v>41825</v>
      </c>
      <c r="D89" s="1205" t="str">
        <f>IF(M78="","Vinnare match 51",M78)</f>
        <v>KROATIEN</v>
      </c>
      <c r="E89" s="1214" t="s">
        <v>6</v>
      </c>
      <c r="F89" s="1207" t="str">
        <f>IF(M79="","Vinnare match 52",M79)</f>
        <v>ENGLAND</v>
      </c>
      <c r="G89" s="1372">
        <v>1</v>
      </c>
      <c r="H89" s="1220" t="s">
        <v>6</v>
      </c>
      <c r="I89" s="1370">
        <v>1</v>
      </c>
      <c r="J89" s="1370" t="s">
        <v>214</v>
      </c>
      <c r="K89" s="1295">
        <f>BI89</f>
        <v>0</v>
      </c>
      <c r="M89" s="1368" t="s">
        <v>262</v>
      </c>
      <c r="N89" s="1325"/>
      <c r="O89" s="1329"/>
      <c r="P89" s="1285"/>
      <c r="Q89" s="1285"/>
      <c r="Z89" s="1180" t="s">
        <v>36</v>
      </c>
      <c r="AD89" s="1179" t="s">
        <v>37</v>
      </c>
      <c r="AZ89" s="1237">
        <v>59</v>
      </c>
      <c r="BA89" s="1244">
        <v>41825</v>
      </c>
      <c r="BB89" s="1239" t="str">
        <f>D89</f>
        <v>KROATIEN</v>
      </c>
      <c r="BC89" s="1263" t="s">
        <v>6</v>
      </c>
      <c r="BD89" s="1239" t="str">
        <f>F89</f>
        <v>ENGLAND</v>
      </c>
      <c r="BE89" s="1243">
        <f>IF(G89='Resultat &amp; tabell'!$G89,2,0)</f>
        <v>0</v>
      </c>
      <c r="BF89" s="1242" t="s">
        <v>6</v>
      </c>
      <c r="BG89" s="1243">
        <f>IF(I89='Resultat &amp; tabell'!$I89,2,0)</f>
        <v>0</v>
      </c>
      <c r="BH89" s="1243">
        <f>IF(J89='Resultat &amp; tabell'!$J89,1,0)</f>
        <v>0</v>
      </c>
      <c r="BI89" s="1227">
        <f t="shared" si="150"/>
        <v>0</v>
      </c>
      <c r="BK89" s="1245" t="str">
        <f t="shared" si="149"/>
        <v>Ryssland</v>
      </c>
      <c r="BL89" s="1245" t="str">
        <f>'Resultat &amp; tabell'!F81</f>
        <v>Tvåa grupp H</v>
      </c>
      <c r="BM89" s="1273" t="e">
        <f t="shared" si="147"/>
        <v>#N/A</v>
      </c>
      <c r="BN89" s="1275" t="e">
        <f t="shared" si="148"/>
        <v>#N/A</v>
      </c>
      <c r="BO89" s="1195">
        <f t="shared" si="145"/>
        <v>0</v>
      </c>
    </row>
    <row r="90" spans="2:67" ht="14.25" customHeight="1" x14ac:dyDescent="0.25">
      <c r="B90" s="1166">
        <v>60</v>
      </c>
      <c r="C90" s="1209">
        <v>41825</v>
      </c>
      <c r="D90" s="1205" t="str">
        <f>IF(M82="","Vinnare match 55",M82)</f>
        <v>ARGENTINA</v>
      </c>
      <c r="E90" s="1214" t="s">
        <v>6</v>
      </c>
      <c r="F90" s="1207" t="str">
        <f>IF(M83="","Vinnare match 56",M83)</f>
        <v>BELGIEN</v>
      </c>
      <c r="G90" s="1372">
        <v>2</v>
      </c>
      <c r="H90" s="1220" t="s">
        <v>6</v>
      </c>
      <c r="I90" s="1370">
        <v>1</v>
      </c>
      <c r="J90" s="1370">
        <v>1</v>
      </c>
      <c r="K90" s="1295">
        <f>BI90</f>
        <v>0</v>
      </c>
      <c r="M90" s="1368" t="s">
        <v>258</v>
      </c>
      <c r="N90" s="1325"/>
      <c r="O90" s="1329"/>
      <c r="P90" s="1285"/>
      <c r="Q90" s="1285"/>
      <c r="Z90" s="1180" t="s">
        <v>38</v>
      </c>
      <c r="AD90" s="1179" t="s">
        <v>39</v>
      </c>
      <c r="AZ90" s="1237">
        <v>60</v>
      </c>
      <c r="BA90" s="1244">
        <v>41825</v>
      </c>
      <c r="BB90" s="1239" t="str">
        <f>D90</f>
        <v>ARGENTINA</v>
      </c>
      <c r="BC90" s="1263" t="s">
        <v>6</v>
      </c>
      <c r="BD90" s="1239" t="str">
        <f>F90</f>
        <v>BELGIEN</v>
      </c>
      <c r="BE90" s="1243">
        <f>IF(G90='Resultat &amp; tabell'!$G90,2,0)</f>
        <v>0</v>
      </c>
      <c r="BF90" s="1242" t="s">
        <v>6</v>
      </c>
      <c r="BG90" s="1243">
        <f>IF(I90='Resultat &amp; tabell'!$I90,2,0)</f>
        <v>0</v>
      </c>
      <c r="BH90" s="1243">
        <f>IF(J90='Resultat &amp; tabell'!$J90,1,0)</f>
        <v>0</v>
      </c>
      <c r="BI90" s="1227">
        <f t="shared" si="150"/>
        <v>0</v>
      </c>
      <c r="BK90" s="1245" t="str">
        <f t="shared" si="149"/>
        <v>Schweiz</v>
      </c>
      <c r="BL90" s="1245" t="str">
        <f>'Resultat &amp; tabell'!F82</f>
        <v>Tvåa grupp E</v>
      </c>
      <c r="BM90" s="1273" t="e">
        <f t="shared" si="147"/>
        <v>#N/A</v>
      </c>
      <c r="BN90" s="1275" t="e">
        <f t="shared" si="148"/>
        <v>#N/A</v>
      </c>
      <c r="BO90" s="1195">
        <f t="shared" si="145"/>
        <v>0</v>
      </c>
    </row>
    <row r="91" spans="2:67" ht="14.25" customHeight="1" x14ac:dyDescent="0.25">
      <c r="B91" s="1182"/>
      <c r="C91" s="1181"/>
      <c r="D91" s="1172"/>
      <c r="K91" s="1308"/>
      <c r="M91" s="1327"/>
      <c r="N91" s="1325"/>
      <c r="O91" s="1329"/>
      <c r="P91" s="1285"/>
      <c r="Q91" s="1285"/>
      <c r="Z91" s="1176"/>
      <c r="AZ91" s="1194"/>
      <c r="BA91" s="1252"/>
      <c r="BB91" s="1195"/>
      <c r="BI91" s="1228"/>
      <c r="BK91" s="1245" t="str">
        <f t="shared" si="149"/>
        <v>Tyskland</v>
      </c>
      <c r="BL91" s="1245" t="str">
        <f>'Resultat &amp; tabell'!F83</f>
        <v>Tvåa grupp G</v>
      </c>
      <c r="BM91" s="1273" t="e">
        <f t="shared" si="147"/>
        <v>#N/A</v>
      </c>
      <c r="BN91" s="1275" t="e">
        <f t="shared" si="148"/>
        <v>#N/A</v>
      </c>
      <c r="BO91" s="1195">
        <f t="shared" si="145"/>
        <v>0</v>
      </c>
    </row>
    <row r="92" spans="2:67" ht="14.25" customHeight="1" x14ac:dyDescent="0.25">
      <c r="B92" s="1169" t="s">
        <v>41</v>
      </c>
      <c r="C92" s="1181"/>
      <c r="D92" s="1172"/>
      <c r="K92" s="1308"/>
      <c r="M92" s="1327"/>
      <c r="N92" s="1325"/>
      <c r="O92" s="1329"/>
      <c r="P92" s="1285"/>
      <c r="Q92" s="1285"/>
      <c r="Z92" s="1176"/>
      <c r="AZ92" s="1231" t="s">
        <v>41</v>
      </c>
      <c r="BA92" s="1252"/>
      <c r="BB92" s="1195"/>
      <c r="BI92" s="1228"/>
      <c r="BK92" s="1245"/>
      <c r="BN92" s="1163" t="s">
        <v>107</v>
      </c>
      <c r="BO92" s="1196">
        <f>SUM(BO76:BO91)</f>
        <v>6</v>
      </c>
    </row>
    <row r="93" spans="2:67" ht="14.25" customHeight="1" x14ac:dyDescent="0.25">
      <c r="B93" s="1216" t="s">
        <v>2</v>
      </c>
      <c r="C93" s="121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218" t="s">
        <v>81</v>
      </c>
      <c r="K93" s="1312" t="s">
        <v>89</v>
      </c>
      <c r="M93" s="1328" t="s">
        <v>124</v>
      </c>
      <c r="N93" s="1325" t="s">
        <v>100</v>
      </c>
      <c r="O93" s="265" t="s">
        <v>159</v>
      </c>
      <c r="P93" s="266"/>
      <c r="Q93" s="266"/>
      <c r="R93" s="267"/>
      <c r="Z93" s="1188" t="s">
        <v>2</v>
      </c>
      <c r="AA93" s="1188"/>
      <c r="AB93" s="1188"/>
      <c r="AC93" s="1188"/>
      <c r="AD93" s="1188"/>
      <c r="AZ93" s="1259" t="s">
        <v>2</v>
      </c>
      <c r="BA93" s="125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258" t="s">
        <v>81</v>
      </c>
      <c r="BI93" s="1219" t="s">
        <v>89</v>
      </c>
      <c r="BK93" s="1276" t="s">
        <v>29</v>
      </c>
      <c r="BL93" s="1277"/>
      <c r="BM93" s="1278"/>
      <c r="BN93" s="1279"/>
      <c r="BO93" s="1279"/>
    </row>
    <row r="94" spans="2:67" ht="14.25" customHeight="1" x14ac:dyDescent="0.25">
      <c r="B94" s="1166">
        <v>61</v>
      </c>
      <c r="C94" s="1209">
        <v>41828.708333333336</v>
      </c>
      <c r="D94" s="1205" t="str">
        <f>IF(M87="","Vinnare match 57",M87)</f>
        <v>BRASILIEN</v>
      </c>
      <c r="E94" s="1214" t="s">
        <v>6</v>
      </c>
      <c r="F94" s="1207" t="str">
        <f>IF(M88="","Vinnare match 58",M88)</f>
        <v>FRANKRIKE</v>
      </c>
      <c r="G94" s="1283">
        <v>1</v>
      </c>
      <c r="H94" s="1220" t="s">
        <v>6</v>
      </c>
      <c r="I94" s="1371">
        <v>1</v>
      </c>
      <c r="J94" s="1371" t="s">
        <v>214</v>
      </c>
      <c r="K94" s="1295">
        <f>BI94</f>
        <v>0</v>
      </c>
      <c r="M94" s="1369" t="s">
        <v>263</v>
      </c>
      <c r="O94" s="268">
        <f>BO110</f>
        <v>0</v>
      </c>
      <c r="P94" s="269"/>
      <c r="Q94" s="269"/>
      <c r="R94" s="270"/>
      <c r="S94" s="1325" t="str">
        <f>IF(M94=D94,F94,D94)</f>
        <v>BRASILIEN</v>
      </c>
      <c r="Z94" s="1180" t="s">
        <v>44</v>
      </c>
      <c r="AD94" s="1179" t="s">
        <v>45</v>
      </c>
      <c r="AZ94" s="1237">
        <v>61</v>
      </c>
      <c r="BA94" s="1244">
        <v>41828.708333333336</v>
      </c>
      <c r="BB94" s="1239" t="str">
        <f>D94</f>
        <v>BRASILIEN</v>
      </c>
      <c r="BC94" s="1263" t="s">
        <v>6</v>
      </c>
      <c r="BD94" s="1239" t="str">
        <f>F94</f>
        <v>FRANKRIKE</v>
      </c>
      <c r="BE94" s="1243">
        <f>IF(G94='Resultat &amp; tabell'!$G94,2,0)</f>
        <v>0</v>
      </c>
      <c r="BF94" s="1242" t="s">
        <v>6</v>
      </c>
      <c r="BG94" s="1243">
        <f>IF(I94='Resultat &amp; tabell'!$I94,2,0)</f>
        <v>0</v>
      </c>
      <c r="BH94" s="1243">
        <f>IF(J94='Resultat &amp; tabell'!$J94,1,0)</f>
        <v>0</v>
      </c>
      <c r="BI94" s="1227">
        <f t="shared" ref="BI94:BI95" si="151">SUM(BE94+BG94+BH94)</f>
        <v>0</v>
      </c>
      <c r="BK94" s="1198" t="s">
        <v>104</v>
      </c>
      <c r="BL94" s="1230" t="s">
        <v>103</v>
      </c>
      <c r="BM94" s="1230" t="s">
        <v>105</v>
      </c>
      <c r="BN94" s="1230" t="s">
        <v>106</v>
      </c>
      <c r="BO94" s="1230" t="s">
        <v>89</v>
      </c>
    </row>
    <row r="95" spans="2:67" ht="14.25" customHeight="1" x14ac:dyDescent="0.25">
      <c r="B95" s="1166">
        <v>62</v>
      </c>
      <c r="C95" s="1209">
        <v>41829.708333333336</v>
      </c>
      <c r="D95" s="1205" t="str">
        <f>IF(M89="","Vinnare match 59",M89)</f>
        <v>ENGLAND</v>
      </c>
      <c r="E95" s="1214" t="s">
        <v>6</v>
      </c>
      <c r="F95" s="1207" t="str">
        <f>IF(M90="","Vinnare match 60",M90)</f>
        <v>ARGENTINA</v>
      </c>
      <c r="G95" s="1283">
        <v>0</v>
      </c>
      <c r="H95" s="1220" t="s">
        <v>6</v>
      </c>
      <c r="I95" s="1371">
        <v>3</v>
      </c>
      <c r="J95" s="1371">
        <v>2</v>
      </c>
      <c r="K95" s="1295">
        <f>BI95</f>
        <v>0</v>
      </c>
      <c r="M95" s="1369" t="s">
        <v>258</v>
      </c>
      <c r="O95" s="1329"/>
      <c r="P95" s="1325" t="str">
        <f>IF(M95=D95,F95,D95)</f>
        <v>ENGLAND</v>
      </c>
      <c r="Q95" s="1285"/>
      <c r="Z95" s="1180" t="s">
        <v>48</v>
      </c>
      <c r="AD95" s="1179" t="s">
        <v>49</v>
      </c>
      <c r="AZ95" s="1237">
        <v>62</v>
      </c>
      <c r="BA95" s="1244">
        <v>41829.708333333336</v>
      </c>
      <c r="BB95" s="1239" t="str">
        <f>D95</f>
        <v>ENGLAND</v>
      </c>
      <c r="BC95" s="1263" t="s">
        <v>6</v>
      </c>
      <c r="BD95" s="1239" t="str">
        <f>F95</f>
        <v>ARGENTINA</v>
      </c>
      <c r="BE95" s="1243">
        <f>IF(G95='Resultat &amp; tabell'!$G95,2,0)</f>
        <v>0</v>
      </c>
      <c r="BF95" s="1242" t="s">
        <v>6</v>
      </c>
      <c r="BG95" s="1243">
        <f>IF(I95='Resultat &amp; tabell'!$I95,2,0)</f>
        <v>0</v>
      </c>
      <c r="BH95" s="1243">
        <f>IF(J95='Resultat &amp; tabell'!$J95,1,0)</f>
        <v>0</v>
      </c>
      <c r="BI95" s="1227">
        <f t="shared" si="151"/>
        <v>0</v>
      </c>
      <c r="BK95" s="1245" t="str">
        <f>D87</f>
        <v>BRASILIEN</v>
      </c>
      <c r="BL95" s="1245" t="str">
        <f>'Resultat &amp; tabell'!D87</f>
        <v>Segrare match 49</v>
      </c>
      <c r="BM95" s="1273" t="e">
        <f>VLOOKUP(BK95,$BL$95:$BL$102,1,FALSE)</f>
        <v>#N/A</v>
      </c>
      <c r="BN95" s="1275" t="e">
        <f t="shared" ref="BN95:BN102" si="152">BM95</f>
        <v>#N/A</v>
      </c>
      <c r="BO95" s="1195">
        <f t="shared" ref="BO95:BO102" si="153">IFERROR(IF(BM95=BN95,4,0),0)</f>
        <v>0</v>
      </c>
    </row>
    <row r="96" spans="2:67" ht="14.25" customHeight="1" x14ac:dyDescent="0.25">
      <c r="B96" s="1182"/>
      <c r="C96" s="1181"/>
      <c r="D96" s="1172"/>
      <c r="K96" s="1308"/>
      <c r="M96" s="1327"/>
      <c r="N96" s="1325"/>
      <c r="O96" s="1329"/>
      <c r="P96" s="1285"/>
      <c r="Q96" s="1285"/>
      <c r="Z96" s="1176"/>
      <c r="AZ96" s="1194"/>
      <c r="BA96" s="1252"/>
      <c r="BB96" s="1195"/>
      <c r="BI96" s="1228"/>
      <c r="BK96" s="1245" t="str">
        <f>D88</f>
        <v>FRANKRIKE</v>
      </c>
      <c r="BL96" s="1245" t="str">
        <f>'Resultat &amp; tabell'!D88</f>
        <v>Segrare match 53</v>
      </c>
      <c r="BM96" s="1273" t="e">
        <f t="shared" ref="BM96:BM102" si="154">VLOOKUP(BK96,$BL$95:$BL$102,1,FALSE)</f>
        <v>#N/A</v>
      </c>
      <c r="BN96" s="1275" t="e">
        <f t="shared" si="152"/>
        <v>#N/A</v>
      </c>
      <c r="BO96" s="1195">
        <f t="shared" si="153"/>
        <v>0</v>
      </c>
    </row>
    <row r="97" spans="2:67" ht="14.25" customHeight="1" x14ac:dyDescent="0.25">
      <c r="B97" s="1169" t="s">
        <v>50</v>
      </c>
      <c r="C97" s="1181"/>
      <c r="D97" s="1172"/>
      <c r="K97" s="1308"/>
      <c r="M97" s="1327"/>
      <c r="N97" s="1325"/>
      <c r="O97" s="1329"/>
      <c r="P97" s="1285"/>
      <c r="Q97" s="1285"/>
      <c r="Z97" s="1176"/>
      <c r="AZ97" s="1231" t="s">
        <v>50</v>
      </c>
      <c r="BA97" s="1252"/>
      <c r="BB97" s="1195"/>
      <c r="BI97" s="1228"/>
      <c r="BK97" s="1245" t="str">
        <f>D89</f>
        <v>KROATIEN</v>
      </c>
      <c r="BL97" s="1245" t="str">
        <f>'Resultat &amp; tabell'!D89</f>
        <v>Segrare match 51</v>
      </c>
      <c r="BM97" s="1273" t="e">
        <f t="shared" si="154"/>
        <v>#N/A</v>
      </c>
      <c r="BN97" s="1275" t="e">
        <f t="shared" si="152"/>
        <v>#N/A</v>
      </c>
      <c r="BO97" s="1195">
        <f t="shared" si="153"/>
        <v>0</v>
      </c>
    </row>
    <row r="98" spans="2:67" ht="14.25" customHeight="1" x14ac:dyDescent="0.25">
      <c r="B98" s="1216" t="s">
        <v>2</v>
      </c>
      <c r="C98" s="121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218" t="s">
        <v>81</v>
      </c>
      <c r="K98" s="1312" t="s">
        <v>89</v>
      </c>
      <c r="M98" s="1308"/>
      <c r="N98" s="1325"/>
      <c r="O98" s="265" t="s">
        <v>160</v>
      </c>
      <c r="P98" s="266"/>
      <c r="Q98" s="266"/>
      <c r="R98" s="267"/>
      <c r="Z98" s="1188" t="s">
        <v>2</v>
      </c>
      <c r="AA98" s="1188"/>
      <c r="AB98" s="1188"/>
      <c r="AC98" s="1188"/>
      <c r="AD98" s="1188"/>
      <c r="AZ98" s="1259" t="s">
        <v>2</v>
      </c>
      <c r="BA98" s="125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258" t="s">
        <v>81</v>
      </c>
      <c r="BI98" s="1219" t="s">
        <v>89</v>
      </c>
      <c r="BK98" s="1245" t="str">
        <f>D90</f>
        <v>ARGENTINA</v>
      </c>
      <c r="BL98" s="1245" t="str">
        <f>'Resultat &amp; tabell'!D90</f>
        <v>Segrare match 55</v>
      </c>
      <c r="BM98" s="1273" t="e">
        <f t="shared" si="154"/>
        <v>#N/A</v>
      </c>
      <c r="BN98" s="1275" t="e">
        <f t="shared" si="152"/>
        <v>#N/A</v>
      </c>
      <c r="BO98" s="1195">
        <f t="shared" si="153"/>
        <v>0</v>
      </c>
    </row>
    <row r="99" spans="2:67" ht="14.25" customHeight="1" x14ac:dyDescent="0.25">
      <c r="B99" s="1166">
        <v>63</v>
      </c>
      <c r="C99" s="1209">
        <v>41832</v>
      </c>
      <c r="D99" s="1205" t="str">
        <f>IF(M94="","Förlorare match 61",S94)</f>
        <v>BRASILIEN</v>
      </c>
      <c r="E99" s="1214" t="s">
        <v>6</v>
      </c>
      <c r="F99" s="1207" t="str">
        <f>IF(M95="","Förlorare match 62",P95)</f>
        <v>ENGLAND</v>
      </c>
      <c r="G99" s="1283">
        <v>4</v>
      </c>
      <c r="H99" s="1220" t="s">
        <v>6</v>
      </c>
      <c r="I99" s="1373">
        <v>1</v>
      </c>
      <c r="J99" s="1373">
        <v>1</v>
      </c>
      <c r="K99" s="1295">
        <f>BI99</f>
        <v>0</v>
      </c>
      <c r="M99" s="1330"/>
      <c r="N99" s="1325"/>
      <c r="O99" s="268">
        <f>BO115</f>
        <v>0</v>
      </c>
      <c r="P99" s="269"/>
      <c r="Q99" s="269"/>
      <c r="R99" s="270"/>
      <c r="Z99" s="1180" t="s">
        <v>51</v>
      </c>
      <c r="AD99" s="1179" t="s">
        <v>52</v>
      </c>
      <c r="AZ99" s="1237">
        <v>63</v>
      </c>
      <c r="BA99" s="1244">
        <v>41832</v>
      </c>
      <c r="BB99" s="1239" t="str">
        <f>D99</f>
        <v>BRASILIEN</v>
      </c>
      <c r="BC99" s="1263" t="s">
        <v>6</v>
      </c>
      <c r="BD99" s="1239" t="str">
        <f>F99</f>
        <v>ENGLAND</v>
      </c>
      <c r="BE99" s="1243">
        <f>IF(G99='Resultat &amp; tabell'!$G99,2,0)</f>
        <v>0</v>
      </c>
      <c r="BF99" s="1242" t="s">
        <v>6</v>
      </c>
      <c r="BG99" s="1243">
        <f>IF(I99='Resultat &amp; tabell'!$I99,2,0)</f>
        <v>0</v>
      </c>
      <c r="BH99" s="1243">
        <f>IF(J99='Resultat &amp; tabell'!$J99,1,0)</f>
        <v>0</v>
      </c>
      <c r="BI99" s="1227">
        <f>SUM(BE99+BG99+BH99)</f>
        <v>0</v>
      </c>
      <c r="BK99" s="1245" t="str">
        <f>F87</f>
        <v>URUGUAY</v>
      </c>
      <c r="BL99" s="1245" t="str">
        <f>'Resultat &amp; tabell'!F87</f>
        <v>Segrare match 50</v>
      </c>
      <c r="BM99" s="1273" t="e">
        <f t="shared" si="154"/>
        <v>#N/A</v>
      </c>
      <c r="BN99" s="1275" t="e">
        <f t="shared" si="152"/>
        <v>#N/A</v>
      </c>
      <c r="BO99" s="1195">
        <f t="shared" si="153"/>
        <v>0</v>
      </c>
    </row>
    <row r="100" spans="2:67" ht="14.25" customHeight="1" x14ac:dyDescent="0.25">
      <c r="B100" s="1182"/>
      <c r="C100" s="1181"/>
      <c r="D100" s="1172"/>
      <c r="K100" s="1308"/>
      <c r="M100" s="1331"/>
      <c r="N100" s="1325"/>
      <c r="O100" s="1332"/>
      <c r="P100" s="1285"/>
      <c r="Q100" s="1285"/>
      <c r="Z100" s="1176"/>
      <c r="AZ100" s="1194"/>
      <c r="BA100" s="1252"/>
      <c r="BB100" s="1195"/>
      <c r="BI100" s="1228"/>
      <c r="BK100" s="1245" t="str">
        <f>F88</f>
        <v>PORTUGAL</v>
      </c>
      <c r="BL100" s="1245" t="str">
        <f>'Resultat &amp; tabell'!F88</f>
        <v>Segrare match 54</v>
      </c>
      <c r="BM100" s="1273" t="e">
        <f t="shared" si="154"/>
        <v>#N/A</v>
      </c>
      <c r="BN100" s="1275" t="e">
        <f t="shared" si="152"/>
        <v>#N/A</v>
      </c>
      <c r="BO100" s="1195">
        <f t="shared" si="153"/>
        <v>0</v>
      </c>
    </row>
    <row r="101" spans="2:67" ht="14.25" customHeight="1" x14ac:dyDescent="0.25">
      <c r="B101" s="1169" t="s">
        <v>54</v>
      </c>
      <c r="C101" s="1184"/>
      <c r="D101" s="1186"/>
      <c r="E101" s="1170"/>
      <c r="F101" s="1169"/>
      <c r="G101" s="1170"/>
      <c r="H101" s="1170"/>
      <c r="I101" s="1170"/>
      <c r="J101" s="1170"/>
      <c r="K101" s="1308"/>
      <c r="M101" s="1331"/>
      <c r="N101" s="1325"/>
      <c r="O101" s="1329"/>
      <c r="P101" s="1285"/>
      <c r="Q101" s="1285"/>
      <c r="Z101" s="1188"/>
      <c r="AA101" s="1174"/>
      <c r="AB101" s="1174"/>
      <c r="AC101" s="1174"/>
      <c r="AD101" s="1173"/>
      <c r="AZ101" s="1231" t="s">
        <v>54</v>
      </c>
      <c r="BA101" s="1254"/>
      <c r="BB101" s="1196"/>
      <c r="BC101" s="1232"/>
      <c r="BD101" s="1231"/>
      <c r="BE101" s="1232"/>
      <c r="BF101" s="1232"/>
      <c r="BG101" s="1232"/>
      <c r="BH101" s="1232"/>
      <c r="BI101" s="1228"/>
      <c r="BK101" s="1245" t="str">
        <f>F89</f>
        <v>ENGLAND</v>
      </c>
      <c r="BL101" s="1245" t="str">
        <f>'Resultat &amp; tabell'!F89</f>
        <v>Segrare match 52</v>
      </c>
      <c r="BM101" s="1273" t="e">
        <f t="shared" si="154"/>
        <v>#N/A</v>
      </c>
      <c r="BN101" s="1275" t="e">
        <f t="shared" si="152"/>
        <v>#N/A</v>
      </c>
      <c r="BO101" s="1195">
        <f t="shared" si="153"/>
        <v>0</v>
      </c>
    </row>
    <row r="102" spans="2:67" ht="14.25" customHeight="1" x14ac:dyDescent="0.25">
      <c r="B102" s="1216" t="s">
        <v>2</v>
      </c>
      <c r="C102" s="121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218" t="s">
        <v>81</v>
      </c>
      <c r="K102" s="1312" t="s">
        <v>89</v>
      </c>
      <c r="M102" s="1308"/>
      <c r="N102" s="1325"/>
      <c r="O102" s="265" t="s">
        <v>161</v>
      </c>
      <c r="P102" s="266"/>
      <c r="Q102" s="266"/>
      <c r="R102" s="267"/>
      <c r="Z102" s="1188" t="s">
        <v>2</v>
      </c>
      <c r="AA102" s="1188"/>
      <c r="AB102" s="1188"/>
      <c r="AC102" s="1188"/>
      <c r="AD102" s="1188"/>
      <c r="AZ102" s="1259" t="s">
        <v>2</v>
      </c>
      <c r="BA102" s="125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258" t="s">
        <v>81</v>
      </c>
      <c r="BI102" s="1219" t="s">
        <v>89</v>
      </c>
      <c r="BK102" s="1245" t="str">
        <f>F90</f>
        <v>BELGIEN</v>
      </c>
      <c r="BL102" s="1245" t="str">
        <f>'Resultat &amp; tabell'!F90</f>
        <v>Segrare match 56</v>
      </c>
      <c r="BM102" s="1273" t="e">
        <f t="shared" si="154"/>
        <v>#N/A</v>
      </c>
      <c r="BN102" s="1275" t="e">
        <f t="shared" si="152"/>
        <v>#N/A</v>
      </c>
      <c r="BO102" s="1195">
        <f t="shared" si="153"/>
        <v>0</v>
      </c>
    </row>
    <row r="103" spans="2:67" ht="14.25" customHeight="1" x14ac:dyDescent="0.25">
      <c r="B103" s="1215">
        <v>64</v>
      </c>
      <c r="C103" s="1221">
        <v>41833.666666666664</v>
      </c>
      <c r="D103" s="1205" t="str">
        <f>IF(M94="","Vinnare match 61",M94)</f>
        <v>FRANKRIKE</v>
      </c>
      <c r="E103" s="1214" t="s">
        <v>6</v>
      </c>
      <c r="F103" s="1207" t="str">
        <f>IF(M95="","Vinnare match 62",M95)</f>
        <v>ARGENTINA</v>
      </c>
      <c r="G103" s="1282">
        <v>0</v>
      </c>
      <c r="H103" s="1220" t="s">
        <v>6</v>
      </c>
      <c r="I103" s="1496">
        <v>2</v>
      </c>
      <c r="J103" s="1495">
        <v>2</v>
      </c>
      <c r="K103" s="1295">
        <f>BI103</f>
        <v>0</v>
      </c>
      <c r="M103" s="1330"/>
      <c r="N103" s="1325"/>
      <c r="O103" s="268">
        <f>BO120</f>
        <v>0</v>
      </c>
      <c r="P103" s="269"/>
      <c r="Q103" s="269"/>
      <c r="R103" s="270"/>
      <c r="Z103" s="1180" t="s">
        <v>57</v>
      </c>
      <c r="AD103" s="1179" t="s">
        <v>58</v>
      </c>
      <c r="AZ103" s="1269">
        <v>64</v>
      </c>
      <c r="BA103" s="1270">
        <v>41833.666666666664</v>
      </c>
      <c r="BB103" s="1239" t="str">
        <f>D103</f>
        <v>FRANKRIKE</v>
      </c>
      <c r="BC103" s="1263" t="s">
        <v>6</v>
      </c>
      <c r="BD103" s="1239" t="str">
        <f>F103</f>
        <v>ARGENTINA</v>
      </c>
      <c r="BE103" s="1243">
        <f>IF(G103='Resultat &amp; tabell'!$G103,2,0)</f>
        <v>0</v>
      </c>
      <c r="BF103" s="1242" t="s">
        <v>6</v>
      </c>
      <c r="BG103" s="1243">
        <f>IF(I103='Resultat &amp; tabell'!$I103,2,0)</f>
        <v>0</v>
      </c>
      <c r="BH103" s="1243">
        <f>IF(J103='Resultat &amp; tabell'!$J103,1,0)</f>
        <v>0</v>
      </c>
      <c r="BI103" s="1227">
        <f>SUM(BE103+BG103+BH103)</f>
        <v>0</v>
      </c>
      <c r="BK103" s="1245"/>
      <c r="BM103" s="1274"/>
      <c r="BN103" s="1163" t="s">
        <v>107</v>
      </c>
      <c r="BO103" s="1196">
        <f>SUM(BO95:BO102)</f>
        <v>0</v>
      </c>
    </row>
    <row r="104" spans="2:67" ht="14.25" customHeight="1" x14ac:dyDescent="0.25">
      <c r="BK104" s="1276" t="s">
        <v>41</v>
      </c>
      <c r="BL104" s="1277"/>
      <c r="BM104" s="1278"/>
      <c r="BN104" s="1279"/>
      <c r="BO104" s="1279"/>
    </row>
    <row r="105" spans="2:67" ht="14.25" customHeight="1" x14ac:dyDescent="0.25">
      <c r="BK105" s="1198" t="s">
        <v>104</v>
      </c>
      <c r="BL105" s="1230" t="s">
        <v>103</v>
      </c>
      <c r="BM105" s="1230" t="s">
        <v>105</v>
      </c>
      <c r="BN105" s="1230" t="s">
        <v>106</v>
      </c>
      <c r="BO105" s="1230" t="s">
        <v>89</v>
      </c>
    </row>
    <row r="106" spans="2:67" ht="14.25" customHeight="1" x14ac:dyDescent="0.25">
      <c r="BK106" s="1246" t="str">
        <f>D94</f>
        <v>BRASILIEN</v>
      </c>
      <c r="BL106" s="1245" t="str">
        <f>'Resultat &amp; tabell'!D94</f>
        <v>Segrare match 57</v>
      </c>
      <c r="BM106" s="1273" t="e">
        <f>VLOOKUP(BK106,$BL$106:$BL$109,1,FALSE)</f>
        <v>#N/A</v>
      </c>
      <c r="BN106" s="1275" t="e">
        <f t="shared" ref="BN106:BN109" si="155">BM106</f>
        <v>#N/A</v>
      </c>
      <c r="BO106" s="1195">
        <f>IFERROR(IF(BM106=BN106,6,0),0)</f>
        <v>0</v>
      </c>
    </row>
    <row r="107" spans="2:67" ht="14.25" customHeight="1" x14ac:dyDescent="0.25">
      <c r="BK107" s="1246" t="str">
        <f>D95</f>
        <v>ENGLAND</v>
      </c>
      <c r="BL107" s="1245" t="str">
        <f>'Resultat &amp; tabell'!D95</f>
        <v>Segrare match 59</v>
      </c>
      <c r="BM107" s="1273" t="e">
        <f t="shared" ref="BM107:BM109" si="156">VLOOKUP(BK107,$BL$106:$BL$109,1,FALSE)</f>
        <v>#N/A</v>
      </c>
      <c r="BN107" s="1275" t="e">
        <f t="shared" si="155"/>
        <v>#N/A</v>
      </c>
      <c r="BO107" s="1195">
        <f>IFERROR(IF(BM107=BN107,6,0),0)</f>
        <v>0</v>
      </c>
    </row>
    <row r="108" spans="2:67" ht="14.25" customHeight="1" x14ac:dyDescent="0.25">
      <c r="BK108" s="1246" t="str">
        <f>F94</f>
        <v>FRANKRIKE</v>
      </c>
      <c r="BL108" s="1245" t="str">
        <f>'Resultat &amp; tabell'!F94</f>
        <v>Segrare match 58</v>
      </c>
      <c r="BM108" s="1273" t="e">
        <f t="shared" si="156"/>
        <v>#N/A</v>
      </c>
      <c r="BN108" s="1275" t="e">
        <f t="shared" si="155"/>
        <v>#N/A</v>
      </c>
      <c r="BO108" s="1195">
        <f>IFERROR(IF(BM108=BN108,6,0),0)</f>
        <v>0</v>
      </c>
    </row>
    <row r="109" spans="2:67" ht="14.25" customHeight="1" x14ac:dyDescent="0.25">
      <c r="BK109" s="1246" t="str">
        <f>F95</f>
        <v>ARGENTINA</v>
      </c>
      <c r="BL109" s="1245" t="str">
        <f>'Resultat &amp; tabell'!F95</f>
        <v>Segrare match 60</v>
      </c>
      <c r="BM109" s="1273" t="e">
        <f t="shared" si="156"/>
        <v>#N/A</v>
      </c>
      <c r="BN109" s="1275" t="e">
        <f t="shared" si="155"/>
        <v>#N/A</v>
      </c>
      <c r="BO109" s="1195">
        <f>IFERROR(IF(BM109=BN109,6,0),0)</f>
        <v>0</v>
      </c>
    </row>
    <row r="110" spans="2:67" ht="14.25" customHeight="1" x14ac:dyDescent="0.25">
      <c r="BN110" s="1163" t="s">
        <v>107</v>
      </c>
      <c r="BO110" s="1196">
        <f>SUM(BO106:BO109)</f>
        <v>0</v>
      </c>
    </row>
    <row r="111" spans="2:67" ht="14.25" customHeight="1" x14ac:dyDescent="0.25">
      <c r="BK111" s="1276" t="s">
        <v>50</v>
      </c>
      <c r="BL111" s="1277"/>
      <c r="BM111" s="1278"/>
      <c r="BN111" s="1279"/>
      <c r="BO111" s="1279"/>
    </row>
    <row r="112" spans="2:67" ht="14.25" customHeight="1" x14ac:dyDescent="0.25">
      <c r="BK112" s="1198" t="s">
        <v>104</v>
      </c>
      <c r="BL112" s="1230" t="s">
        <v>103</v>
      </c>
      <c r="BM112" s="1230" t="s">
        <v>105</v>
      </c>
      <c r="BN112" s="1230" t="s">
        <v>106</v>
      </c>
      <c r="BO112" s="1230" t="s">
        <v>89</v>
      </c>
    </row>
    <row r="113" spans="63:67" ht="14.25" customHeight="1" x14ac:dyDescent="0.25">
      <c r="BK113" s="1246" t="str">
        <f>D99</f>
        <v>BRASILIEN</v>
      </c>
      <c r="BL113" s="1245" t="str">
        <f>'Resultat &amp; tabell'!D99</f>
        <v xml:space="preserve"> Förlorare match 61</v>
      </c>
      <c r="BM113" s="1273" t="e">
        <f>VLOOKUP(BK113,$BL$113:$BL$114,1,FALSE)</f>
        <v>#N/A</v>
      </c>
      <c r="BN113" s="1275" t="e">
        <f t="shared" ref="BN113:BN114" si="157">BM113</f>
        <v>#N/A</v>
      </c>
      <c r="BO113" s="1195">
        <f>IFERROR(IF(BM113=BN113,8,0),0)</f>
        <v>0</v>
      </c>
    </row>
    <row r="114" spans="63:67" ht="14.25" customHeight="1" x14ac:dyDescent="0.25">
      <c r="BK114" s="1246" t="str">
        <f>F99</f>
        <v>ENGLAND</v>
      </c>
      <c r="BL114" s="1245" t="str">
        <f>'Resultat &amp; tabell'!F99</f>
        <v xml:space="preserve"> Förlorare match 62</v>
      </c>
      <c r="BM114" s="1273" t="e">
        <f>VLOOKUP(BK114,$BL$113:$BL$114,1,FALSE)</f>
        <v>#N/A</v>
      </c>
      <c r="BN114" s="1275" t="e">
        <f t="shared" si="157"/>
        <v>#N/A</v>
      </c>
      <c r="BO114" s="1195">
        <f>IFERROR(IF(BM114=BN114,8,0),0)</f>
        <v>0</v>
      </c>
    </row>
    <row r="115" spans="63:67" ht="14.25" customHeight="1" x14ac:dyDescent="0.25">
      <c r="BN115" s="1163" t="s">
        <v>107</v>
      </c>
      <c r="BO115" s="1196">
        <f>SUM(BO113:BO114)</f>
        <v>0</v>
      </c>
    </row>
    <row r="116" spans="63:67" ht="14.25" customHeight="1" x14ac:dyDescent="0.25">
      <c r="BK116" s="1276" t="s">
        <v>54</v>
      </c>
      <c r="BL116" s="1277"/>
      <c r="BM116" s="1278"/>
      <c r="BN116" s="1279"/>
      <c r="BO116" s="1279"/>
    </row>
    <row r="117" spans="63:67" ht="14.25" customHeight="1" x14ac:dyDescent="0.25">
      <c r="BK117" s="1198" t="s">
        <v>104</v>
      </c>
      <c r="BL117" s="1230" t="s">
        <v>103</v>
      </c>
      <c r="BM117" s="1230" t="s">
        <v>105</v>
      </c>
      <c r="BN117" s="1230" t="s">
        <v>106</v>
      </c>
      <c r="BO117" s="1230" t="s">
        <v>89</v>
      </c>
    </row>
    <row r="118" spans="63:67" ht="14.25" customHeight="1" x14ac:dyDescent="0.25">
      <c r="BK118" s="1246" t="str">
        <f>D103</f>
        <v>FRANKRIKE</v>
      </c>
      <c r="BL118" s="1245" t="str">
        <f>'Resultat &amp; tabell'!D103</f>
        <v>Segrare match 61</v>
      </c>
      <c r="BM118" s="1273" t="e">
        <f>VLOOKUP(BK118,$BL$118:$BL$119,1,FALSE)</f>
        <v>#N/A</v>
      </c>
      <c r="BN118" s="1275" t="e">
        <f t="shared" ref="BN118:BN119" si="158">BM118</f>
        <v>#N/A</v>
      </c>
      <c r="BO118" s="1195">
        <f>IFERROR(IF(BM118=BN118,8,0),0)</f>
        <v>0</v>
      </c>
    </row>
    <row r="119" spans="63:67" ht="14.25" customHeight="1" x14ac:dyDescent="0.25">
      <c r="BK119" s="1246" t="str">
        <f>F103</f>
        <v>ARGENTINA</v>
      </c>
      <c r="BL119" s="1245" t="str">
        <f>'Resultat &amp; tabell'!F103</f>
        <v>Segrare match 62</v>
      </c>
      <c r="BM119" s="1273" t="e">
        <f>VLOOKUP(BK119,$BL$118:$BL$119,1,FALSE)</f>
        <v>#N/A</v>
      </c>
      <c r="BN119" s="1275" t="e">
        <f t="shared" si="158"/>
        <v>#N/A</v>
      </c>
      <c r="BO119" s="1195">
        <f>IFERROR(IF(BM119=BN119,8,0),0)</f>
        <v>0</v>
      </c>
    </row>
    <row r="120" spans="63:67" ht="14.25" customHeight="1" x14ac:dyDescent="0.25">
      <c r="BN120" s="1163" t="s">
        <v>107</v>
      </c>
      <c r="BO120" s="119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137">
        <v>2</v>
      </c>
      <c r="H4" s="1006" t="s">
        <v>6</v>
      </c>
      <c r="I4" s="1135">
        <v>0</v>
      </c>
      <c r="J4" s="1135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2"/>
      <c r="U4" s="253"/>
      <c r="V4" s="253"/>
      <c r="W4" s="254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137">
        <v>0</v>
      </c>
      <c r="H5" s="1006" t="s">
        <v>6</v>
      </c>
      <c r="I5" s="1135">
        <v>1</v>
      </c>
      <c r="J5" s="1135">
        <v>2</v>
      </c>
      <c r="K5" s="1083">
        <f>IF('Resultat &amp; tabell'!J5="",0,BI5)</f>
        <v>0</v>
      </c>
      <c r="L5" s="1073">
        <v>2</v>
      </c>
      <c r="M5" s="1089" t="str">
        <f>VLOOKUP(L5,$AT$4:$AY$7,2,FALSE)</f>
        <v>Kroatien</v>
      </c>
      <c r="N5" s="1090">
        <f>VLOOKUP(M5,$AU$4:$AY$7,2,FALSE)</f>
        <v>6</v>
      </c>
      <c r="O5" s="1090">
        <f>VLOOKUP(M5,$AU$4:$AY$7,3,FALSE)</f>
        <v>4</v>
      </c>
      <c r="P5" s="1090">
        <f>VLOOKUP(M5,$AU$4:$AY$7,4,FALSE)</f>
        <v>3</v>
      </c>
      <c r="Q5" s="1091">
        <f>VLOOKUP(M5,$AU$4:$AY$7,5,FALSE)</f>
        <v>1</v>
      </c>
      <c r="S5" s="1088" t="s">
        <v>123</v>
      </c>
      <c r="T5" s="252" t="s">
        <v>5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0</v>
      </c>
      <c r="AB5" s="966">
        <f t="shared" si="0"/>
        <v>0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3</v>
      </c>
      <c r="AF5" s="962">
        <f t="shared" si="2"/>
        <v>1</v>
      </c>
      <c r="AG5" s="962">
        <f t="shared" si="3"/>
        <v>0</v>
      </c>
      <c r="AI5" s="961">
        <f>RANK($AJ5,$AJ$4:$AJ$7,1)+COUNTIF($AJ$4:$AJ5,$AJ5)-1</f>
        <v>4</v>
      </c>
      <c r="AJ5" s="961">
        <f t="shared" ref="AJ5:AJ7" si="7">AK5+AL5+AM5</f>
        <v>4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4</v>
      </c>
      <c r="AN5" s="965" t="s">
        <v>10</v>
      </c>
      <c r="AO5" s="961">
        <f t="shared" ref="AO5:AO7" si="11">SUMIF($Z$4:$Z$9,$AN5,$AA$4:$AA$9)+SUMIF($AD$4:$AD$9,$AN5,$AE$4:$AE$9)</f>
        <v>0</v>
      </c>
      <c r="AP5" s="961">
        <f>SUMIF($Z$4:$Z$9,AN5,$AB$4:$AB$9)+SUMIF($AD$4:$AD$9,AN5,$AF$4:$AF$9)</f>
        <v>1</v>
      </c>
      <c r="AQ5" s="961">
        <f t="shared" ref="AQ5:AQ7" si="12">SUMIF($AD$4:$AD$9,AN5,$AG$4:$AG$9)+SUMIF($Z$4:$Z$9,AN5,$AC$4:$AC$9)</f>
        <v>5</v>
      </c>
      <c r="AR5" s="961">
        <f t="shared" ref="AR5:AR7" si="13">AP5-AQ5</f>
        <v>-4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6</v>
      </c>
      <c r="AW5" s="961">
        <f t="shared" si="4"/>
        <v>4</v>
      </c>
      <c r="AX5" s="961">
        <f t="shared" ref="AX5:AX7" si="16">VLOOKUP($AU5,$AN$4:$AR$7,4,FALSE)</f>
        <v>3</v>
      </c>
      <c r="AY5" s="961">
        <f t="shared" ref="AY5:AY7" si="17">VLOOKUP($AU5,$AN$4:$AR$7,5,FALSE)</f>
        <v>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0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0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137">
        <v>2</v>
      </c>
      <c r="H6" s="1006" t="s">
        <v>6</v>
      </c>
      <c r="I6" s="1135">
        <v>1</v>
      </c>
      <c r="J6" s="1135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Kamerun</v>
      </c>
      <c r="N6" s="1086">
        <f>VLOOKUP(M6,$AU$4:$AY$7,2,FALSE)</f>
        <v>3</v>
      </c>
      <c r="O6" s="1086">
        <f>VLOOKUP(M6,$AU$4:$AY$7,3,FALSE)</f>
        <v>3</v>
      </c>
      <c r="P6" s="1086">
        <f>VLOOKUP(M6,$AU$4:$AY$7,4,FALSE)</f>
        <v>5</v>
      </c>
      <c r="Q6" s="1087">
        <f>VLOOKUP(M6,$AU$4:$AY$7,5,FALSE)</f>
        <v>-2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6</v>
      </c>
      <c r="AP6" s="961">
        <f>SUMIF($Z$4:$Z$9,AN6,$AB$4:$AB$9)+SUMIF($AD$4:$AD$9,AN6,$AF$4:$AF$9)</f>
        <v>4</v>
      </c>
      <c r="AQ6" s="961">
        <f t="shared" si="12"/>
        <v>3</v>
      </c>
      <c r="AR6" s="961">
        <f t="shared" si="13"/>
        <v>1</v>
      </c>
      <c r="AT6" s="961">
        <v>3</v>
      </c>
      <c r="AU6" s="961" t="str">
        <f t="shared" si="14"/>
        <v>Kamerun</v>
      </c>
      <c r="AV6" s="961">
        <f t="shared" si="15"/>
        <v>3</v>
      </c>
      <c r="AW6" s="961">
        <f t="shared" si="4"/>
        <v>3</v>
      </c>
      <c r="AX6" s="961">
        <f t="shared" si="16"/>
        <v>5</v>
      </c>
      <c r="AY6" s="961">
        <f t="shared" si="17"/>
        <v>-2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137">
        <v>1</v>
      </c>
      <c r="H7" s="1006" t="s">
        <v>6</v>
      </c>
      <c r="I7" s="1135">
        <v>2</v>
      </c>
      <c r="J7" s="1135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Mexiko</v>
      </c>
      <c r="N7" s="1090">
        <f>VLOOKUP(M7,$AU$4:$AY$7,2,FALSE)</f>
        <v>0</v>
      </c>
      <c r="O7" s="1090">
        <f>VLOOKUP(M7,$AU$4:$AY$7,3,FALSE)</f>
        <v>1</v>
      </c>
      <c r="P7" s="1090">
        <f>VLOOKUP(M7,$AU$4:$AY$7,4,FALSE)</f>
        <v>5</v>
      </c>
      <c r="Q7" s="1091">
        <f>VLOOKUP(M7,$AU$4:$AY$7,5,FALSE)</f>
        <v>-4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3</v>
      </c>
      <c r="AJ7" s="961">
        <f t="shared" si="7"/>
        <v>3</v>
      </c>
      <c r="AK7" s="961">
        <f t="shared" si="8"/>
        <v>0</v>
      </c>
      <c r="AL7" s="961">
        <f t="shared" si="9"/>
        <v>0</v>
      </c>
      <c r="AM7" s="961">
        <f t="shared" si="10"/>
        <v>3</v>
      </c>
      <c r="AN7" s="965" t="s">
        <v>11</v>
      </c>
      <c r="AO7" s="961">
        <f t="shared" si="11"/>
        <v>3</v>
      </c>
      <c r="AP7" s="961">
        <f>SUMIF($Z$4:$Z$9,AN7,$AB$4:$AB$9)+SUMIF($AD$4:$AD$9,AN7,$AF$4:$AF$9)</f>
        <v>3</v>
      </c>
      <c r="AQ7" s="961">
        <f t="shared" si="12"/>
        <v>5</v>
      </c>
      <c r="AR7" s="961">
        <f t="shared" si="13"/>
        <v>-2</v>
      </c>
      <c r="AT7" s="961">
        <v>4</v>
      </c>
      <c r="AU7" s="961" t="str">
        <f t="shared" si="14"/>
        <v>Mexiko</v>
      </c>
      <c r="AV7" s="961">
        <f t="shared" si="15"/>
        <v>0</v>
      </c>
      <c r="AW7" s="961">
        <f t="shared" si="4"/>
        <v>1</v>
      </c>
      <c r="AX7" s="961">
        <f t="shared" si="16"/>
        <v>5</v>
      </c>
      <c r="AY7" s="961">
        <f t="shared" si="17"/>
        <v>-4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137">
        <v>1</v>
      </c>
      <c r="H8" s="1006" t="s">
        <v>6</v>
      </c>
      <c r="I8" s="1135">
        <v>3</v>
      </c>
      <c r="J8" s="1135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138">
        <v>2</v>
      </c>
      <c r="H9" s="1006" t="s">
        <v>6</v>
      </c>
      <c r="I9" s="1135">
        <v>0</v>
      </c>
      <c r="J9" s="1136">
        <v>1</v>
      </c>
      <c r="K9" s="1083">
        <f>IF('Resultat &amp; tabell'!J9="",0,BI9)</f>
        <v>0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3</v>
      </c>
      <c r="AB9" s="966">
        <f t="shared" si="0"/>
        <v>2</v>
      </c>
      <c r="AC9" s="966">
        <f t="shared" si="1"/>
        <v>0</v>
      </c>
      <c r="AD9" s="965" t="s">
        <v>10</v>
      </c>
      <c r="AE9" s="966">
        <f t="shared" si="6"/>
        <v>0</v>
      </c>
      <c r="AF9" s="962">
        <f t="shared" si="2"/>
        <v>0</v>
      </c>
      <c r="AG9" s="962">
        <f t="shared" si="3"/>
        <v>2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0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0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140">
        <v>2</v>
      </c>
      <c r="H13" s="1006" t="s">
        <v>6</v>
      </c>
      <c r="I13" s="1139">
        <v>1</v>
      </c>
      <c r="J13" s="1139">
        <v>1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9</v>
      </c>
      <c r="O13" s="1086">
        <f>VLOOKUP(M13,$AU$13:$AY$16,3,FALSE)</f>
        <v>9</v>
      </c>
      <c r="P13" s="1086">
        <f>VLOOKUP(M13,$AU$13:$AY$16,4,FALSE)</f>
        <v>2</v>
      </c>
      <c r="Q13" s="1087">
        <f>VLOOKUP(M13,$AU$13:$AY$16,5,FALSE)</f>
        <v>7</v>
      </c>
      <c r="S13" s="1102" t="s">
        <v>108</v>
      </c>
      <c r="T13" s="1122">
        <f>SUM(K4:K72)</f>
        <v>46</v>
      </c>
      <c r="U13" s="1122">
        <v>0</v>
      </c>
      <c r="V13" s="1123">
        <f t="shared" ref="V13:V18" si="19">SUM(T13:U13)</f>
        <v>46</v>
      </c>
      <c r="W13" s="958"/>
      <c r="Z13" s="965" t="s">
        <v>27</v>
      </c>
      <c r="AA13" s="966">
        <f t="shared" ref="AA13:AA18" si="20">IF(G13="",0,IF($G13&lt;$I13,0,IF($G13=$I13,1,3)))</f>
        <v>3</v>
      </c>
      <c r="AB13" s="966">
        <f t="shared" ref="AB13:AB18" si="21">G13</f>
        <v>2</v>
      </c>
      <c r="AC13" s="966">
        <f t="shared" ref="AC13:AC18" si="22">I13</f>
        <v>1</v>
      </c>
      <c r="AD13" s="965" t="s">
        <v>28</v>
      </c>
      <c r="AE13" s="966">
        <f t="shared" ref="AE13:AE18" si="23">IF(I13="",0,IF(I13&lt;G13,0,IF(G13=I13,1,3)))</f>
        <v>0</v>
      </c>
      <c r="AF13" s="962">
        <f t="shared" ref="AF13:AF18" si="24">I13</f>
        <v>1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9</v>
      </c>
      <c r="AP13" s="961">
        <f>SUMIF($Z$13:$Z$18,$AN13,$AB$13:$AB$18)+SUMIF($AD$13:$AD$18,$AN13,$AF$13:$AF$18)</f>
        <v>9</v>
      </c>
      <c r="AQ13" s="961">
        <f>SUMIF($Z$13:$Z$18,$AN13,$AC$13:$AC$18)+SUMIF($AD$13:$AD$18,$AN13,$AG$13:$AG$18)</f>
        <v>2</v>
      </c>
      <c r="AR13" s="961">
        <f>AP13-AQ13</f>
        <v>7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9</v>
      </c>
      <c r="AW13" s="961">
        <f>VLOOKUP($AU13,$AN$13:$AR$16,3,FALSE)</f>
        <v>9</v>
      </c>
      <c r="AX13" s="961">
        <f>VLOOKUP($AU13,$AN$13:$AR$16,4,FALSE)</f>
        <v>2</v>
      </c>
      <c r="AY13" s="961">
        <f>VLOOKUP($AU13,$AN$13:$AR$16,5,FALSE)</f>
        <v>7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140">
        <v>2</v>
      </c>
      <c r="H14" s="1006" t="s">
        <v>6</v>
      </c>
      <c r="I14" s="1139">
        <v>0</v>
      </c>
      <c r="J14" s="113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4</v>
      </c>
      <c r="O14" s="1090">
        <f>VLOOKUP(M14,$AU$13:$AY$16,3,FALSE)</f>
        <v>6</v>
      </c>
      <c r="P14" s="1090">
        <f>VLOOKUP(M14,$AU$13:$AY$16,4,FALSE)</f>
        <v>5</v>
      </c>
      <c r="Q14" s="1091">
        <f>VLOOKUP(M14,$AU$13:$AY$16,5,FALSE)</f>
        <v>1</v>
      </c>
      <c r="S14" s="1103" t="s">
        <v>1</v>
      </c>
      <c r="T14" s="1124">
        <f>SUM(K76:K83)</f>
        <v>0</v>
      </c>
      <c r="U14" s="1124">
        <f>O76</f>
        <v>4</v>
      </c>
      <c r="V14" s="1125">
        <f t="shared" si="19"/>
        <v>4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1</v>
      </c>
      <c r="AM14" s="961">
        <f>RANK(AO14,$AO$13:$AO$16)</f>
        <v>2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5</v>
      </c>
      <c r="AQ14" s="961">
        <f>SUMIF($Z$13:$Z$18,$AN14,$AC$13:$AC$18)+SUMIF($AD$13:$AD$18,$AN14,$AG$13:$AG$18)</f>
        <v>5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4</v>
      </c>
      <c r="AW14" s="961">
        <f>VLOOKUP($AU14,$AN$13:$AR$16,3,FALSE)</f>
        <v>6</v>
      </c>
      <c r="AX14" s="961">
        <f>VLOOKUP($AU14,$AN$13:$AR$16,4,FALSE)</f>
        <v>5</v>
      </c>
      <c r="AY14" s="961">
        <f>VLOOKUP($AU14,$AN$13:$AR$16,5,FALSE)</f>
        <v>1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140">
        <v>3</v>
      </c>
      <c r="H15" s="1006" t="s">
        <v>6</v>
      </c>
      <c r="I15" s="1139">
        <v>1</v>
      </c>
      <c r="J15" s="113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5</v>
      </c>
      <c r="P15" s="1105">
        <f>VLOOKUP(M15,$AU$13:$AY$16,4,FALSE)</f>
        <v>5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4</v>
      </c>
      <c r="AP15" s="961">
        <f>SUMIF($Z$13:$Z$18,$AN15,$AB$13:$AB$18)+SUMIF($AD$13:$AD$18,AN15,$AF$13:$AF$18)</f>
        <v>6</v>
      </c>
      <c r="AQ15" s="961">
        <f>SUMIF($Z$13:$Z$18,$AN15,$AC$13:$AC$18)+SUMIF($AD$13:$AD$18,$AN15,$AG$13:$AG$18)</f>
        <v>5</v>
      </c>
      <c r="AR15" s="961">
        <f>AP15-AQ15</f>
        <v>1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5</v>
      </c>
      <c r="AX15" s="961">
        <f>VLOOKUP($AU15,$AN$13:$AR$16,4,FALSE)</f>
        <v>5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140">
        <v>1</v>
      </c>
      <c r="H16" s="1006" t="s">
        <v>6</v>
      </c>
      <c r="I16" s="1139">
        <v>3</v>
      </c>
      <c r="J16" s="1139">
        <v>2</v>
      </c>
      <c r="K16" s="1083">
        <f>IF('Resultat &amp; tabell'!J16="",0,BI16)</f>
        <v>3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9</v>
      </c>
      <c r="Q16" s="1091">
        <f>VLOOKUP(M16,$AU$13:$AY$16,5,FALSE)</f>
        <v>-8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3</v>
      </c>
      <c r="AD16" s="965" t="s">
        <v>28</v>
      </c>
      <c r="AE16" s="966">
        <f t="shared" si="23"/>
        <v>3</v>
      </c>
      <c r="AF16" s="962">
        <f t="shared" si="24"/>
        <v>3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9</v>
      </c>
      <c r="AR16" s="961">
        <f>AP16-AQ16</f>
        <v>-8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9</v>
      </c>
      <c r="AY16" s="961">
        <f>VLOOKUP($AU16,$AN$13:$AR$16,5,FALSE)</f>
        <v>-8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2</v>
      </c>
      <c r="BH16" s="1029">
        <f>IF(J16='Resultat &amp; tabell'!$J16,1,0)</f>
        <v>1</v>
      </c>
      <c r="BI16" s="1013">
        <f t="shared" si="26"/>
        <v>3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140">
        <v>0</v>
      </c>
      <c r="H17" s="1006" t="s">
        <v>6</v>
      </c>
      <c r="I17" s="1139">
        <v>4</v>
      </c>
      <c r="J17" s="113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4</v>
      </c>
      <c r="AD17" s="965" t="s">
        <v>27</v>
      </c>
      <c r="AE17" s="966">
        <f t="shared" si="23"/>
        <v>3</v>
      </c>
      <c r="AF17" s="962">
        <f t="shared" si="24"/>
        <v>4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140">
        <v>2</v>
      </c>
      <c r="H18" s="1006" t="s">
        <v>6</v>
      </c>
      <c r="I18" s="1139">
        <v>2</v>
      </c>
      <c r="J18" s="1139" t="s">
        <v>122</v>
      </c>
      <c r="K18" s="1083">
        <f>IF('Resultat &amp; tabell'!J18="",0,BI18)</f>
        <v>2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2</v>
      </c>
      <c r="AC18" s="966">
        <f t="shared" si="22"/>
        <v>2</v>
      </c>
      <c r="AD18" s="965" t="s">
        <v>30</v>
      </c>
      <c r="AE18" s="966">
        <f t="shared" si="23"/>
        <v>1</v>
      </c>
      <c r="AF18" s="962">
        <f t="shared" si="24"/>
        <v>2</v>
      </c>
      <c r="AG18" s="962">
        <f t="shared" si="25"/>
        <v>2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2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2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50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142">
        <v>1</v>
      </c>
      <c r="H22" s="1006" t="s">
        <v>6</v>
      </c>
      <c r="I22" s="1141">
        <v>1</v>
      </c>
      <c r="J22" s="1141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9</v>
      </c>
      <c r="O22" s="1086">
        <f>VLOOKUP(M22,$AU$22:$AY$25,3,FALSE)</f>
        <v>6</v>
      </c>
      <c r="P22" s="1086">
        <f>VLOOKUP(M22,$AU$22:$AY$25,4,FALSE)</f>
        <v>2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1</v>
      </c>
      <c r="AC22" s="966">
        <f t="shared" ref="AC22:AC27" si="29">I22</f>
        <v>1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1</v>
      </c>
      <c r="AG22" s="962">
        <f t="shared" ref="AG22:AG27" si="32">G22</f>
        <v>1</v>
      </c>
      <c r="AI22" s="961">
        <f>RANK($AJ22,$AJ$22:$AJ$25,1)+COUNTIF($AJ$22:$AJ22,$AJ22)-1</f>
        <v>2</v>
      </c>
      <c r="AJ22" s="961">
        <f>AK22+AL22+AM22</f>
        <v>2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2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4</v>
      </c>
      <c r="AQ22" s="961">
        <f>SUMIF($Z$22:$Z$27,$AN22,$AC$22:$AC$27)+SUMIF($AD$22:$AD$27,$AN22,$AG$22:$AG$27)</f>
        <v>5</v>
      </c>
      <c r="AR22" s="961">
        <f>AP22-AQ22</f>
        <v>-1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9</v>
      </c>
      <c r="AW22" s="961">
        <f>VLOOKUP($AU22,$AN$22:$AR$25,3,FALSE)</f>
        <v>6</v>
      </c>
      <c r="AX22" s="961">
        <f>VLOOKUP($AU22,$AN$22:$AR$25,4,FALSE)</f>
        <v>2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142">
        <v>2</v>
      </c>
      <c r="H23" s="1006" t="s">
        <v>6</v>
      </c>
      <c r="I23" s="1141">
        <v>0</v>
      </c>
      <c r="J23" s="1141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Colombia</v>
      </c>
      <c r="N23" s="1090">
        <f>VLOOKUP(M23,$AU$22:$AY$25,2,FALSE)</f>
        <v>2</v>
      </c>
      <c r="O23" s="1090">
        <f>VLOOKUP(M23,$AU$22:$AY$25,3,FALSE)</f>
        <v>4</v>
      </c>
      <c r="P23" s="1090">
        <f>VLOOKUP(M23,$AU$22:$AY$25,4,FALSE)</f>
        <v>5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9</v>
      </c>
      <c r="AP23" s="961">
        <f t="shared" ref="AP23:AP25" si="38">SUMIF($Z$22:$Z$27,$AN23,$AB$22:$AB$27)+SUMIF($AD$22:$AD$27,$AN23,$AF$22:$AF$27)</f>
        <v>6</v>
      </c>
      <c r="AQ23" s="961">
        <f t="shared" ref="AQ23:AQ25" si="39">SUMIF($Z$22:$Z$27,$AN23,$AC$22:$AC$27)+SUMIF($AD$22:$AD$27,$AN23,$AG$22:$AG$27)</f>
        <v>2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Colombia</v>
      </c>
      <c r="AV23" s="961">
        <f t="shared" ref="AV23:AV25" si="42">VLOOKUP($AU23,$AN$22:$AR$25,2,FALSE)</f>
        <v>2</v>
      </c>
      <c r="AW23" s="961">
        <f t="shared" ref="AW23:AW25" si="43">VLOOKUP($AU23,$AN$22:$AR$25,3,FALSE)</f>
        <v>4</v>
      </c>
      <c r="AX23" s="961">
        <f t="shared" ref="AX23:AX25" si="44">VLOOKUP($AU23,$AN$22:$AR$25,4,FALSE)</f>
        <v>5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142">
        <v>1</v>
      </c>
      <c r="H24" s="1006" t="s">
        <v>6</v>
      </c>
      <c r="I24" s="1141">
        <v>2</v>
      </c>
      <c r="J24" s="1141">
        <v>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Grekland</v>
      </c>
      <c r="N24" s="1105">
        <f>VLOOKUP(M24,$AU$22:$AY$25,2,FALSE)</f>
        <v>2</v>
      </c>
      <c r="O24" s="1105">
        <f>VLOOKUP(M24,$AU$22:$AY$25,3,FALSE)</f>
        <v>3</v>
      </c>
      <c r="P24" s="1105">
        <f>VLOOKUP(M24,$AU$22:$AY$25,4,FALSE)</f>
        <v>4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0</v>
      </c>
      <c r="AB24" s="966">
        <f t="shared" si="28"/>
        <v>1</v>
      </c>
      <c r="AC24" s="966">
        <f t="shared" si="29"/>
        <v>2</v>
      </c>
      <c r="AD24" s="965" t="s">
        <v>46</v>
      </c>
      <c r="AE24" s="966">
        <f t="shared" si="30"/>
        <v>3</v>
      </c>
      <c r="AF24" s="962">
        <f t="shared" si="31"/>
        <v>2</v>
      </c>
      <c r="AG24" s="962">
        <f t="shared" si="32"/>
        <v>1</v>
      </c>
      <c r="AI24" s="961">
        <f>RANK($AJ24,$AJ$22:$AJ$25,1)+COUNTIF($AJ$22:$AJ24,$AJ24)-1</f>
        <v>3</v>
      </c>
      <c r="AJ24" s="961">
        <f>AK24+AL24+AM24</f>
        <v>3</v>
      </c>
      <c r="AK24" s="961">
        <f t="shared" si="34"/>
        <v>1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2</v>
      </c>
      <c r="AP24" s="961">
        <f t="shared" si="38"/>
        <v>3</v>
      </c>
      <c r="AQ24" s="961">
        <f t="shared" si="39"/>
        <v>4</v>
      </c>
      <c r="AR24" s="961">
        <f t="shared" si="40"/>
        <v>-1</v>
      </c>
      <c r="AT24" s="961">
        <v>3</v>
      </c>
      <c r="AU24" s="961" t="str">
        <f t="shared" si="41"/>
        <v>Grekland</v>
      </c>
      <c r="AV24" s="961">
        <f t="shared" si="42"/>
        <v>2</v>
      </c>
      <c r="AW24" s="961">
        <f t="shared" si="43"/>
        <v>3</v>
      </c>
      <c r="AX24" s="961">
        <f t="shared" si="44"/>
        <v>4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142">
        <v>1</v>
      </c>
      <c r="H25" s="1006" t="s">
        <v>6</v>
      </c>
      <c r="I25" s="1141">
        <v>1</v>
      </c>
      <c r="J25" s="1141" t="s">
        <v>122</v>
      </c>
      <c r="K25" s="1083">
        <f>IF('Resultat &amp; tabell'!J25="",0,BI25)</f>
        <v>1</v>
      </c>
      <c r="L25" s="1073">
        <v>4</v>
      </c>
      <c r="M25" s="1093" t="str">
        <f>VLOOKUP(L25,$AT$22:$AY$25,2,FALSE)</f>
        <v>Japan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1</v>
      </c>
      <c r="AB25" s="966">
        <f t="shared" si="28"/>
        <v>1</v>
      </c>
      <c r="AC25" s="966">
        <f t="shared" si="29"/>
        <v>1</v>
      </c>
      <c r="AD25" s="965" t="s">
        <v>43</v>
      </c>
      <c r="AE25" s="966">
        <f t="shared" si="30"/>
        <v>1</v>
      </c>
      <c r="AF25" s="962">
        <f t="shared" si="31"/>
        <v>1</v>
      </c>
      <c r="AG25" s="962">
        <f t="shared" si="32"/>
        <v>1</v>
      </c>
      <c r="AI25" s="961">
        <f>RANK($AJ25,$AJ$22:$AJ$25,1)+COUNTIF($AJ$22:$AJ25,$AJ25)-1</f>
        <v>4</v>
      </c>
      <c r="AJ25" s="961">
        <f>AK25+AL25+AM25</f>
        <v>4</v>
      </c>
      <c r="AK25" s="961">
        <f t="shared" si="34"/>
        <v>0</v>
      </c>
      <c r="AL25" s="961">
        <f t="shared" si="35"/>
        <v>2</v>
      </c>
      <c r="AM25" s="961">
        <f t="shared" si="36"/>
        <v>2</v>
      </c>
      <c r="AN25" s="965" t="s">
        <v>47</v>
      </c>
      <c r="AO25" s="961">
        <f t="shared" si="37"/>
        <v>2</v>
      </c>
      <c r="AP25" s="961">
        <f t="shared" si="38"/>
        <v>3</v>
      </c>
      <c r="AQ25" s="961">
        <f t="shared" si="39"/>
        <v>5</v>
      </c>
      <c r="AR25" s="961">
        <f t="shared" si="40"/>
        <v>-2</v>
      </c>
      <c r="AT25" s="961">
        <v>4</v>
      </c>
      <c r="AU25" s="961" t="str">
        <f t="shared" si="41"/>
        <v>Japan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1</v>
      </c>
      <c r="BI25" s="1013">
        <f t="shared" si="33"/>
        <v>1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142">
        <v>2</v>
      </c>
      <c r="H26" s="1006" t="s">
        <v>6</v>
      </c>
      <c r="I26" s="1141">
        <v>2</v>
      </c>
      <c r="J26" s="1141" t="s">
        <v>122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1</v>
      </c>
      <c r="AB26" s="966">
        <f t="shared" si="28"/>
        <v>2</v>
      </c>
      <c r="AC26" s="966">
        <f t="shared" si="29"/>
        <v>2</v>
      </c>
      <c r="AD26" s="965" t="s">
        <v>42</v>
      </c>
      <c r="AE26" s="966">
        <f t="shared" si="30"/>
        <v>1</v>
      </c>
      <c r="AF26" s="962">
        <f t="shared" si="31"/>
        <v>2</v>
      </c>
      <c r="AG26" s="962">
        <f t="shared" si="32"/>
        <v>2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142">
        <v>1</v>
      </c>
      <c r="H27" s="1006" t="s">
        <v>6</v>
      </c>
      <c r="I27" s="1141">
        <v>2</v>
      </c>
      <c r="J27" s="1141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2</v>
      </c>
      <c r="AD27" s="965" t="s">
        <v>46</v>
      </c>
      <c r="AE27" s="966">
        <f t="shared" si="30"/>
        <v>3</v>
      </c>
      <c r="AF27" s="962">
        <f t="shared" si="31"/>
        <v>2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144">
        <v>2</v>
      </c>
      <c r="H31" s="1006" t="s">
        <v>6</v>
      </c>
      <c r="I31" s="1143">
        <v>0</v>
      </c>
      <c r="J31" s="1143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Italien</v>
      </c>
      <c r="N31" s="1086">
        <f>VLOOKUP(M31,$AU$31:$AY$34,2,FALSE)</f>
        <v>7</v>
      </c>
      <c r="O31" s="1086">
        <f>VLOOKUP(M31,$AU$31:$AY$34,3,FALSE)</f>
        <v>6</v>
      </c>
      <c r="P31" s="1086">
        <f>VLOOKUP(M31,$AU$31:$AY$34,4,FALSE)</f>
        <v>2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2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2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4</v>
      </c>
      <c r="AQ31" s="961">
        <f>SUMIF($Z$31:$Z$36,$AN31,$AC$31:$AC$36)+SUMIF($AD$31:$AD$36,$AN31,$AG$31:$AG$36)</f>
        <v>5</v>
      </c>
      <c r="AR31" s="961">
        <f>AP31-AQ31</f>
        <v>-1</v>
      </c>
      <c r="AT31" s="961">
        <v>1</v>
      </c>
      <c r="AU31" s="961" t="str">
        <f>VLOOKUP($AT31,$AI$31:$AR$34,6,FALSE)</f>
        <v>Italien</v>
      </c>
      <c r="AV31" s="961">
        <f>VLOOKUP($AU31,$AN$31:$AR$34,2,FALSE)</f>
        <v>7</v>
      </c>
      <c r="AW31" s="961">
        <f>VLOOKUP($AU31,$AN$31:$AR$34,3,FALSE)</f>
        <v>6</v>
      </c>
      <c r="AX31" s="961">
        <f>VLOOKUP($AU31,$AN$31:$AR$34,4,FALSE)</f>
        <v>2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144">
        <v>1</v>
      </c>
      <c r="H32" s="1006" t="s">
        <v>6</v>
      </c>
      <c r="I32" s="1143">
        <v>1</v>
      </c>
      <c r="J32" s="1143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England</v>
      </c>
      <c r="N32" s="1090">
        <f>VLOOKUP(M32,$AU$31:$AY$34,2,FALSE)</f>
        <v>7</v>
      </c>
      <c r="O32" s="1090">
        <f>VLOOKUP(M32,$AU$31:$AY$34,3,FALSE)</f>
        <v>5</v>
      </c>
      <c r="P32" s="1090">
        <f>VLOOKUP(M32,$AU$31:$AY$34,4,FALSE)</f>
        <v>3</v>
      </c>
      <c r="Q32" s="1091">
        <f>VLOOKUP(M32,$AU$31:$AY$34,5,FALSE)</f>
        <v>2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1</v>
      </c>
      <c r="AC32" s="966">
        <f t="shared" si="48"/>
        <v>1</v>
      </c>
      <c r="AD32" s="965" t="s">
        <v>60</v>
      </c>
      <c r="AE32" s="966">
        <f t="shared" si="49"/>
        <v>1</v>
      </c>
      <c r="AF32" s="962">
        <f t="shared" si="50"/>
        <v>1</v>
      </c>
      <c r="AG32" s="962">
        <f t="shared" si="51"/>
        <v>1</v>
      </c>
      <c r="AI32" s="961">
        <f>RANK($AJ32,$AJ$31:$AJ$34,1)+COUNTIF($AJ$31:$AJ32,$AJ32)-1</f>
        <v>2</v>
      </c>
      <c r="AJ32" s="961">
        <f>AK32+AL32+AM32</f>
        <v>2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1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5</v>
      </c>
      <c r="AQ32" s="961">
        <f t="shared" ref="AQ32:AQ34" si="58">SUMIF($Z$31:$Z$36,$AN32,$AC$31:$AC$36)+SUMIF($AD$31:$AD$36,$AN32,$AG$31:$AG$36)</f>
        <v>3</v>
      </c>
      <c r="AR32" s="961">
        <f t="shared" ref="AR32:AR34" si="59">AP32-AQ32</f>
        <v>2</v>
      </c>
      <c r="AT32" s="961">
        <v>2</v>
      </c>
      <c r="AU32" s="961" t="str">
        <f t="shared" ref="AU32:AU34" si="60">VLOOKUP($AT32,$AI$31:$AR$34,6,FALSE)</f>
        <v>England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5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2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2</v>
      </c>
      <c r="BF32" s="1028" t="s">
        <v>6</v>
      </c>
      <c r="BG32" s="1029">
        <f>IF(I32='Resultat &amp; tabell'!$I32,2,0)</f>
        <v>0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144">
        <v>1</v>
      </c>
      <c r="H33" s="1006" t="s">
        <v>6</v>
      </c>
      <c r="I33" s="1143">
        <v>2</v>
      </c>
      <c r="J33" s="1143">
        <v>2</v>
      </c>
      <c r="K33" s="1083">
        <f>IF('Resultat &amp; tabell'!J33="",0,BI33)</f>
        <v>0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4</v>
      </c>
      <c r="P33" s="1105">
        <f>VLOOKUP(M33,$AU$31:$AY$34,4,FALSE)</f>
        <v>5</v>
      </c>
      <c r="Q33" s="1106">
        <f>VLOOKUP(M33,$AU$31:$AY$34,5,FALSE)</f>
        <v>-1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1</v>
      </c>
      <c r="AC33" s="966">
        <f t="shared" si="48"/>
        <v>2</v>
      </c>
      <c r="AD33" s="965" t="s">
        <v>59</v>
      </c>
      <c r="AE33" s="966">
        <f t="shared" si="49"/>
        <v>3</v>
      </c>
      <c r="AF33" s="962">
        <f t="shared" si="50"/>
        <v>2</v>
      </c>
      <c r="AG33" s="962">
        <f t="shared" si="51"/>
        <v>1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1</v>
      </c>
      <c r="AQ33" s="961">
        <f t="shared" si="58"/>
        <v>6</v>
      </c>
      <c r="AR33" s="961">
        <f t="shared" si="59"/>
        <v>-5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4</v>
      </c>
      <c r="AX33" s="961">
        <f t="shared" si="63"/>
        <v>5</v>
      </c>
      <c r="AY33" s="961">
        <f t="shared" si="64"/>
        <v>-1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0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0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144">
        <v>2</v>
      </c>
      <c r="H34" s="1006" t="s">
        <v>6</v>
      </c>
      <c r="I34" s="1143">
        <v>0</v>
      </c>
      <c r="J34" s="1143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1</v>
      </c>
      <c r="P34" s="1090">
        <f>VLOOKUP(M34,$AU$31:$AY$34,4,FALSE)</f>
        <v>6</v>
      </c>
      <c r="Q34" s="1091">
        <f>VLOOKUP(M34,$AU$31:$AY$34,5,FALSE)</f>
        <v>-5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1</v>
      </c>
      <c r="AJ34" s="961">
        <f>AK34+AL34+AM34</f>
        <v>1</v>
      </c>
      <c r="AK34" s="961">
        <f t="shared" si="53"/>
        <v>0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6</v>
      </c>
      <c r="AQ34" s="961">
        <f t="shared" si="58"/>
        <v>2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1</v>
      </c>
      <c r="AX34" s="961">
        <f t="shared" si="63"/>
        <v>6</v>
      </c>
      <c r="AY34" s="961">
        <f t="shared" si="64"/>
        <v>-5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144">
        <v>3</v>
      </c>
      <c r="H35" s="1006" t="s">
        <v>6</v>
      </c>
      <c r="I35" s="1143">
        <v>1</v>
      </c>
      <c r="J35" s="1143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144">
        <v>1</v>
      </c>
      <c r="H36" s="1006" t="s">
        <v>6</v>
      </c>
      <c r="I36" s="1143">
        <v>2</v>
      </c>
      <c r="J36" s="1143">
        <v>1</v>
      </c>
      <c r="K36" s="1083">
        <f>IF('Resultat &amp; tabell'!J36="",0,BI36)</f>
        <v>0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1</v>
      </c>
      <c r="AC36" s="966">
        <f t="shared" si="48"/>
        <v>2</v>
      </c>
      <c r="AD36" s="965" t="s">
        <v>59</v>
      </c>
      <c r="AE36" s="966">
        <f t="shared" si="49"/>
        <v>3</v>
      </c>
      <c r="AF36" s="962">
        <f t="shared" si="50"/>
        <v>2</v>
      </c>
      <c r="AG36" s="962">
        <f t="shared" si="51"/>
        <v>1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0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0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146">
        <v>1</v>
      </c>
      <c r="H40" s="1006" t="s">
        <v>6</v>
      </c>
      <c r="I40" s="1145">
        <v>0</v>
      </c>
      <c r="J40" s="1145">
        <v>1</v>
      </c>
      <c r="K40" s="1083">
        <f>IF('Resultat &amp; tabell'!J40="",0,BI40)</f>
        <v>1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9</v>
      </c>
      <c r="O40" s="1086">
        <f>VLOOKUP(M40,$AU$40:$AY$43,3,FALSE)</f>
        <v>7</v>
      </c>
      <c r="P40" s="1086">
        <f>VLOOKUP(M40,$AU$40:$AY$43,4,FALSE)</f>
        <v>1</v>
      </c>
      <c r="Q40" s="1087">
        <f>VLOOKUP(M40,$AU$40:$AY$43,5,FALSE)</f>
        <v>6</v>
      </c>
      <c r="Z40" s="965" t="s">
        <v>62</v>
      </c>
      <c r="AA40" s="966">
        <f t="shared" ref="AA40:AA45" si="65">IF(G40="",0,IF($G40&lt;$I40,0,IF($G40=$I40,1,3)))</f>
        <v>3</v>
      </c>
      <c r="AB40" s="966">
        <f t="shared" ref="AB40:AB45" si="66">G40</f>
        <v>1</v>
      </c>
      <c r="AC40" s="966">
        <f t="shared" ref="AC40:AC45" si="67">I40</f>
        <v>0</v>
      </c>
      <c r="AD40" s="965" t="s">
        <v>63</v>
      </c>
      <c r="AE40" s="966">
        <f t="shared" ref="AE40:AE45" si="68">IF(I40="",0,IF(I40&lt;G40,0,IF(G40=I40,1,3)))</f>
        <v>0</v>
      </c>
      <c r="AF40" s="962">
        <f t="shared" ref="AF40:AF45" si="69">I40</f>
        <v>0</v>
      </c>
      <c r="AG40" s="962">
        <f t="shared" ref="AG40:AG45" si="70">G40</f>
        <v>1</v>
      </c>
      <c r="AI40" s="961">
        <f>RANK($AJ40,$AJ$40:$AJ$43,1)+COUNTIF($AJ$40:$AJ40,$AJ40)-1</f>
        <v>2</v>
      </c>
      <c r="AJ40" s="961">
        <f>AK40+AL40+AM40</f>
        <v>2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2</v>
      </c>
      <c r="AN40" s="965" t="s">
        <v>62</v>
      </c>
      <c r="AO40" s="961">
        <f>SUMIF($Z$40:$Z$45,$AN40,$AA$40:$AA$45)+SUMIF($AD$40:$AD$45,$AN40,$AE$40:$AE$45)</f>
        <v>4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4</v>
      </c>
      <c r="AR40" s="961">
        <f>AP40-AQ40</f>
        <v>-1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9</v>
      </c>
      <c r="AW40" s="961">
        <f>VLOOKUP($AU40,$AN$40:$AR$43,3,FALSE)</f>
        <v>7</v>
      </c>
      <c r="AX40" s="961">
        <f>VLOOKUP($AU40,$AN$40:$AR$43,4,FALSE)</f>
        <v>1</v>
      </c>
      <c r="AY40" s="961">
        <f>VLOOKUP($AU40,$AN$40:$AR$43,5,FALSE)</f>
        <v>6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1</v>
      </c>
      <c r="BI40" s="1013">
        <f t="shared" ref="BI40:BI45" si="71">SUM(BE40+BG40+BH40)</f>
        <v>1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146">
        <v>2</v>
      </c>
      <c r="H41" s="1006" t="s">
        <v>6</v>
      </c>
      <c r="I41" s="1145">
        <v>0</v>
      </c>
      <c r="J41" s="1145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Schweiz</v>
      </c>
      <c r="N41" s="1090">
        <f>VLOOKUP(M41,$AU$40:$AY$43,2,FALSE)</f>
        <v>4</v>
      </c>
      <c r="O41" s="1090">
        <f>VLOOKUP(M41,$AU$40:$AY$43,3,FALSE)</f>
        <v>3</v>
      </c>
      <c r="P41" s="1090">
        <f>VLOOKUP(M41,$AU$40:$AY$43,4,FALSE)</f>
        <v>4</v>
      </c>
      <c r="Q41" s="1091">
        <f>VLOOKUP(M41,$AU$40:$AY$43,5,FALSE)</f>
        <v>-1</v>
      </c>
      <c r="Z41" s="965" t="s">
        <v>64</v>
      </c>
      <c r="AA41" s="966">
        <f t="shared" si="65"/>
        <v>3</v>
      </c>
      <c r="AB41" s="966">
        <f t="shared" si="66"/>
        <v>2</v>
      </c>
      <c r="AC41" s="966">
        <f t="shared" si="67"/>
        <v>0</v>
      </c>
      <c r="AD41" s="965" t="s">
        <v>65</v>
      </c>
      <c r="AE41" s="966">
        <f t="shared" si="68"/>
        <v>0</v>
      </c>
      <c r="AF41" s="962">
        <f t="shared" si="69"/>
        <v>0</v>
      </c>
      <c r="AG41" s="962">
        <f t="shared" si="70"/>
        <v>2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9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1</v>
      </c>
      <c r="AR41" s="961">
        <f t="shared" ref="AR41:AR43" si="78">AP41-AQ41</f>
        <v>6</v>
      </c>
      <c r="AT41" s="961">
        <v>2</v>
      </c>
      <c r="AU41" s="961" t="str">
        <f t="shared" ref="AU41:AU43" si="79">VLOOKUP($AT41,$AI$40:$AR$43,6,FALSE)</f>
        <v>Schweiz</v>
      </c>
      <c r="AV41" s="961">
        <f t="shared" ref="AV41:AV43" si="80">VLOOKUP($AU41,$AN$40:$AR$43,2,FALSE)</f>
        <v>4</v>
      </c>
      <c r="AW41" s="961">
        <f t="shared" ref="AW41:AW43" si="81">VLOOKUP($AU41,$AN$40:$AR$43,3,FALSE)</f>
        <v>3</v>
      </c>
      <c r="AX41" s="961">
        <f t="shared" ref="AX41:AX43" si="82">VLOOKUP($AU41,$AN$40:$AR$43,4,FALSE)</f>
        <v>4</v>
      </c>
      <c r="AY41" s="961">
        <f t="shared" ref="AY41:AY43" si="83">VLOOKUP($AU41,$AN$40:$AR$43,5,FALSE)</f>
        <v>-1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0</v>
      </c>
      <c r="BF41" s="1028" t="s">
        <v>6</v>
      </c>
      <c r="BG41" s="1029">
        <f>IF(I41='Resultat &amp; tabell'!$I41,2,0)</f>
        <v>2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146">
        <v>1</v>
      </c>
      <c r="H42" s="1006" t="s">
        <v>6</v>
      </c>
      <c r="I42" s="1145">
        <v>3</v>
      </c>
      <c r="J42" s="1145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2</v>
      </c>
      <c r="O42" s="1105">
        <f>VLOOKUP(M42,$AU$40:$AY$43,3,FALSE)</f>
        <v>3</v>
      </c>
      <c r="P42" s="1105">
        <f>VLOOKUP(M42,$AU$40:$AY$43,4,FALSE)</f>
        <v>5</v>
      </c>
      <c r="Q42" s="1106">
        <f>VLOOKUP(M42,$AU$40:$AY$43,5,FALSE)</f>
        <v>-2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3</v>
      </c>
      <c r="AD42" s="965" t="s">
        <v>64</v>
      </c>
      <c r="AE42" s="966">
        <f t="shared" si="68"/>
        <v>3</v>
      </c>
      <c r="AF42" s="962">
        <f t="shared" si="69"/>
        <v>3</v>
      </c>
      <c r="AG42" s="962">
        <f t="shared" si="70"/>
        <v>1</v>
      </c>
      <c r="AI42" s="961">
        <f>RANK($AJ42,$AJ$40:$AJ$43,1)+COUNTIF($AJ$40:$AJ42,$AJ42)-1</f>
        <v>4</v>
      </c>
      <c r="AJ42" s="961">
        <f>AK42+AL42+AM42</f>
        <v>4</v>
      </c>
      <c r="AK42" s="961">
        <f t="shared" si="72"/>
        <v>0</v>
      </c>
      <c r="AL42" s="961">
        <f t="shared" si="73"/>
        <v>0</v>
      </c>
      <c r="AM42" s="961">
        <f t="shared" si="74"/>
        <v>4</v>
      </c>
      <c r="AN42" s="965" t="s">
        <v>63</v>
      </c>
      <c r="AO42" s="961">
        <f t="shared" si="75"/>
        <v>1</v>
      </c>
      <c r="AP42" s="961">
        <f t="shared" si="76"/>
        <v>2</v>
      </c>
      <c r="AQ42" s="961">
        <f t="shared" si="77"/>
        <v>5</v>
      </c>
      <c r="AR42" s="961">
        <f t="shared" si="78"/>
        <v>-3</v>
      </c>
      <c r="AT42" s="961">
        <v>3</v>
      </c>
      <c r="AU42" s="961" t="str">
        <f t="shared" si="79"/>
        <v>Honduras</v>
      </c>
      <c r="AV42" s="961">
        <f t="shared" si="80"/>
        <v>2</v>
      </c>
      <c r="AW42" s="961">
        <f t="shared" si="81"/>
        <v>3</v>
      </c>
      <c r="AX42" s="961">
        <f t="shared" si="82"/>
        <v>5</v>
      </c>
      <c r="AY42" s="961">
        <f t="shared" si="83"/>
        <v>-2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146">
        <v>2</v>
      </c>
      <c r="H43" s="1006" t="s">
        <v>6</v>
      </c>
      <c r="I43" s="1145">
        <v>2</v>
      </c>
      <c r="J43" s="1145" t="s">
        <v>122</v>
      </c>
      <c r="K43" s="1083">
        <f>IF('Resultat &amp; tabell'!J43="",0,BI43)</f>
        <v>2</v>
      </c>
      <c r="L43" s="1073">
        <v>4</v>
      </c>
      <c r="M43" s="1093" t="str">
        <f>VLOOKUP(L43,$AT$40:$AY$43,2,FALSE)</f>
        <v>Ecuador</v>
      </c>
      <c r="N43" s="1090">
        <f>VLOOKUP(M43,$AU$40:$AY$43,2,FALSE)</f>
        <v>1</v>
      </c>
      <c r="O43" s="1090">
        <f>VLOOKUP(M43,$AU$40:$AY$43,3,FALSE)</f>
        <v>2</v>
      </c>
      <c r="P43" s="1090">
        <f>VLOOKUP(M43,$AU$40:$AY$43,4,FALSE)</f>
        <v>5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2</v>
      </c>
      <c r="AC43" s="966">
        <f t="shared" si="67"/>
        <v>2</v>
      </c>
      <c r="AD43" s="965" t="s">
        <v>63</v>
      </c>
      <c r="AE43" s="966">
        <f t="shared" si="68"/>
        <v>1</v>
      </c>
      <c r="AF43" s="962">
        <f t="shared" si="69"/>
        <v>2</v>
      </c>
      <c r="AG43" s="962">
        <f t="shared" si="70"/>
        <v>2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2</v>
      </c>
      <c r="AP43" s="961">
        <f t="shared" si="76"/>
        <v>3</v>
      </c>
      <c r="AQ43" s="961">
        <f t="shared" si="77"/>
        <v>5</v>
      </c>
      <c r="AR43" s="961">
        <f t="shared" si="78"/>
        <v>-2</v>
      </c>
      <c r="AT43" s="961">
        <v>4</v>
      </c>
      <c r="AU43" s="961" t="str">
        <f t="shared" si="79"/>
        <v>Ecuador</v>
      </c>
      <c r="AV43" s="961">
        <f t="shared" si="80"/>
        <v>1</v>
      </c>
      <c r="AW43" s="961">
        <f t="shared" si="81"/>
        <v>2</v>
      </c>
      <c r="AX43" s="961">
        <f t="shared" si="82"/>
        <v>5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2</v>
      </c>
      <c r="BH43" s="1029">
        <f>IF(J43='Resultat &amp; tabell'!$J43,1,0)</f>
        <v>0</v>
      </c>
      <c r="BI43" s="1013">
        <f t="shared" si="71"/>
        <v>2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146">
        <v>1</v>
      </c>
      <c r="H44" s="1006" t="s">
        <v>6</v>
      </c>
      <c r="I44" s="1145">
        <v>1</v>
      </c>
      <c r="J44" s="1145" t="s">
        <v>122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1</v>
      </c>
      <c r="AB44" s="966">
        <f t="shared" si="66"/>
        <v>1</v>
      </c>
      <c r="AC44" s="966">
        <f t="shared" si="67"/>
        <v>1</v>
      </c>
      <c r="AD44" s="965" t="s">
        <v>62</v>
      </c>
      <c r="AE44" s="966">
        <f t="shared" si="68"/>
        <v>1</v>
      </c>
      <c r="AF44" s="962">
        <f t="shared" si="69"/>
        <v>1</v>
      </c>
      <c r="AG44" s="962">
        <f t="shared" si="70"/>
        <v>1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146">
        <v>0</v>
      </c>
      <c r="H45" s="1006" t="s">
        <v>6</v>
      </c>
      <c r="I45" s="1145">
        <v>2</v>
      </c>
      <c r="J45" s="1145">
        <v>2</v>
      </c>
      <c r="K45" s="1083">
        <f>IF('Resultat &amp; tabell'!J45="",0,BI45)</f>
        <v>0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0</v>
      </c>
      <c r="AB45" s="966">
        <f t="shared" si="66"/>
        <v>0</v>
      </c>
      <c r="AC45" s="966">
        <f t="shared" si="67"/>
        <v>2</v>
      </c>
      <c r="AD45" s="965" t="s">
        <v>64</v>
      </c>
      <c r="AE45" s="966">
        <f t="shared" si="68"/>
        <v>3</v>
      </c>
      <c r="AF45" s="962">
        <f t="shared" si="69"/>
        <v>2</v>
      </c>
      <c r="AG45" s="962">
        <f t="shared" si="70"/>
        <v>0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2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0</v>
      </c>
      <c r="BI45" s="1013">
        <f t="shared" si="71"/>
        <v>2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148">
        <v>2</v>
      </c>
      <c r="H49" s="1006" t="s">
        <v>6</v>
      </c>
      <c r="I49" s="1147">
        <v>0</v>
      </c>
      <c r="J49" s="1147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7</v>
      </c>
      <c r="P49" s="1086">
        <f>VLOOKUP(M49,$AU$49:$AY$52,4,FALSE)</f>
        <v>2</v>
      </c>
      <c r="Q49" s="1087">
        <f>VLOOKUP(M49,$AU$49:$AY$52,5,FALSE)</f>
        <v>5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7</v>
      </c>
      <c r="AQ49" s="961">
        <f>SUMIF($Z$49:$Z$54,$AN49,$AC$49:$AC$54)+SUMIF($AD$49:$AD$54,$AN49,$AG$49:$AG$54)</f>
        <v>2</v>
      </c>
      <c r="AR49" s="961">
        <f>AP49-AQ49</f>
        <v>5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7</v>
      </c>
      <c r="AX49" s="961">
        <f>VLOOKUP($AU49,$AN$49:$AR$52,4,FALSE)</f>
        <v>2</v>
      </c>
      <c r="AY49" s="961">
        <f>VLOOKUP($AU49,$AN$49:$AR$52,5,FALSE)</f>
        <v>5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148">
        <v>0</v>
      </c>
      <c r="H50" s="1006" t="s">
        <v>6</v>
      </c>
      <c r="I50" s="1147">
        <v>3</v>
      </c>
      <c r="J50" s="1147">
        <v>2</v>
      </c>
      <c r="K50" s="1083">
        <f>IF('Resultat &amp; tabell'!J50="",0,BI50)</f>
        <v>2</v>
      </c>
      <c r="L50" s="1073">
        <v>2</v>
      </c>
      <c r="M50" s="1089" t="str">
        <f>VLOOKUP(L50,$AT$49:$AY$52,2,FALSE)</f>
        <v>Nigeria</v>
      </c>
      <c r="N50" s="1090">
        <f>VLOOKUP(M50,$AU$49:$AY$52,2,FALSE)</f>
        <v>6</v>
      </c>
      <c r="O50" s="1090">
        <f>VLOOKUP(M50,$AU$49:$AY$52,3,FALSE)</f>
        <v>6</v>
      </c>
      <c r="P50" s="1090">
        <f>VLOOKUP(M50,$AU$49:$AY$52,4,FALSE)</f>
        <v>3</v>
      </c>
      <c r="Q50" s="1091">
        <f>VLOOKUP(M50,$AU$49:$AY$52,5,FALSE)</f>
        <v>3</v>
      </c>
      <c r="Z50" s="965" t="s">
        <v>69</v>
      </c>
      <c r="AA50" s="966">
        <f t="shared" si="84"/>
        <v>0</v>
      </c>
      <c r="AB50" s="966">
        <f t="shared" si="85"/>
        <v>0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0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8</v>
      </c>
      <c r="AR50" s="961">
        <f t="shared" ref="AR50:AR52" si="97">AP50-AQ50</f>
        <v>-7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6</v>
      </c>
      <c r="AW50" s="961">
        <f t="shared" ref="AW50:AW52" si="100">VLOOKUP($AU50,$AN$49:$AR$52,3,FALSE)</f>
        <v>6</v>
      </c>
      <c r="AX50" s="961">
        <f t="shared" ref="AX50:AX52" si="101">VLOOKUP($AU50,$AN$49:$AR$52,4,FALSE)</f>
        <v>3</v>
      </c>
      <c r="AY50" s="961">
        <f t="shared" ref="AY50:AY52" si="102">VLOOKUP($AU50,$AN$49:$AR$52,5,FALSE)</f>
        <v>3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2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2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148">
        <v>3</v>
      </c>
      <c r="H51" s="1006" t="s">
        <v>6</v>
      </c>
      <c r="I51" s="1147">
        <v>1</v>
      </c>
      <c r="J51" s="1147">
        <v>1</v>
      </c>
      <c r="K51" s="1083">
        <f>IF('Resultat &amp; tabell'!J51="",0,BI51)</f>
        <v>1</v>
      </c>
      <c r="L51" s="1073">
        <v>3</v>
      </c>
      <c r="M51" s="1104" t="str">
        <f>VLOOKUP(L51,$AT$49:$AY$52,2,FALSE)</f>
        <v>Bosnien</v>
      </c>
      <c r="N51" s="1105">
        <f>VLOOKUP(M51,$AU$49:$AY$52,2,FALSE)</f>
        <v>3</v>
      </c>
      <c r="O51" s="1105">
        <f>VLOOKUP(M51,$AU$49:$AY$52,3,FALSE)</f>
        <v>3</v>
      </c>
      <c r="P51" s="1105">
        <f>VLOOKUP(M51,$AU$49:$AY$52,4,FALSE)</f>
        <v>4</v>
      </c>
      <c r="Q51" s="1106">
        <f>VLOOKUP(M51,$AU$49:$AY$52,5,FALSE)</f>
        <v>-1</v>
      </c>
      <c r="Z51" s="965" t="s">
        <v>67</v>
      </c>
      <c r="AA51" s="966">
        <f t="shared" si="84"/>
        <v>3</v>
      </c>
      <c r="AB51" s="966">
        <f t="shared" si="85"/>
        <v>3</v>
      </c>
      <c r="AC51" s="966">
        <f t="shared" si="86"/>
        <v>1</v>
      </c>
      <c r="AD51" s="965" t="s">
        <v>69</v>
      </c>
      <c r="AE51" s="966">
        <f t="shared" si="87"/>
        <v>0</v>
      </c>
      <c r="AF51" s="962">
        <f t="shared" si="88"/>
        <v>1</v>
      </c>
      <c r="AG51" s="962">
        <f t="shared" si="89"/>
        <v>3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0</v>
      </c>
      <c r="AM51" s="961">
        <f t="shared" si="93"/>
        <v>3</v>
      </c>
      <c r="AN51" s="965" t="s">
        <v>68</v>
      </c>
      <c r="AO51" s="961">
        <f t="shared" si="94"/>
        <v>3</v>
      </c>
      <c r="AP51" s="961">
        <f t="shared" si="95"/>
        <v>3</v>
      </c>
      <c r="AQ51" s="961">
        <f t="shared" si="96"/>
        <v>4</v>
      </c>
      <c r="AR51" s="961">
        <f t="shared" si="97"/>
        <v>-1</v>
      </c>
      <c r="AT51" s="961">
        <v>3</v>
      </c>
      <c r="AU51" s="961" t="str">
        <f t="shared" si="98"/>
        <v>Bosnien</v>
      </c>
      <c r="AV51" s="961">
        <f t="shared" si="99"/>
        <v>3</v>
      </c>
      <c r="AW51" s="961">
        <f t="shared" si="100"/>
        <v>3</v>
      </c>
      <c r="AX51" s="961">
        <f t="shared" si="101"/>
        <v>4</v>
      </c>
      <c r="AY51" s="961">
        <f t="shared" si="102"/>
        <v>-1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0</v>
      </c>
      <c r="BH51" s="1029">
        <f>IF(J51='Resultat &amp; tabell'!$J51,1,0)</f>
        <v>1</v>
      </c>
      <c r="BI51" s="1013">
        <f t="shared" si="90"/>
        <v>1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148">
        <v>2</v>
      </c>
      <c r="H52" s="1006" t="s">
        <v>6</v>
      </c>
      <c r="I52" s="1147">
        <v>1</v>
      </c>
      <c r="J52" s="1147">
        <v>1</v>
      </c>
      <c r="K52" s="1083">
        <f>IF('Resultat &amp; tabell'!J52="",0,BI52)</f>
        <v>1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8</v>
      </c>
      <c r="Q52" s="1091">
        <f>VLOOKUP(M52,$AU$49:$AY$52,5,FALSE)</f>
        <v>-7</v>
      </c>
      <c r="Z52" s="965" t="s">
        <v>70</v>
      </c>
      <c r="AA52" s="966">
        <f t="shared" si="84"/>
        <v>3</v>
      </c>
      <c r="AB52" s="966">
        <f t="shared" si="85"/>
        <v>2</v>
      </c>
      <c r="AC52" s="966">
        <f t="shared" si="86"/>
        <v>1</v>
      </c>
      <c r="AD52" s="965" t="s">
        <v>68</v>
      </c>
      <c r="AE52" s="966">
        <f t="shared" si="87"/>
        <v>0</v>
      </c>
      <c r="AF52" s="962">
        <f t="shared" si="88"/>
        <v>1</v>
      </c>
      <c r="AG52" s="962">
        <f t="shared" si="89"/>
        <v>2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6</v>
      </c>
      <c r="AP52" s="961">
        <f t="shared" si="95"/>
        <v>6</v>
      </c>
      <c r="AQ52" s="961">
        <f t="shared" si="96"/>
        <v>3</v>
      </c>
      <c r="AR52" s="961">
        <f t="shared" si="97"/>
        <v>3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8</v>
      </c>
      <c r="AY52" s="961">
        <f t="shared" si="102"/>
        <v>-7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0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1</v>
      </c>
      <c r="BI52" s="1013">
        <f t="shared" si="90"/>
        <v>1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148">
        <v>1</v>
      </c>
      <c r="H53" s="1006" t="s">
        <v>6</v>
      </c>
      <c r="I53" s="1147">
        <v>2</v>
      </c>
      <c r="J53" s="1147">
        <v>2</v>
      </c>
      <c r="K53" s="1083">
        <f>IF('Resultat &amp; tabell'!J53="",0,BI53)</f>
        <v>0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0</v>
      </c>
      <c r="BI53" s="1013">
        <f t="shared" si="90"/>
        <v>0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148">
        <v>2</v>
      </c>
      <c r="H54" s="1006" t="s">
        <v>6</v>
      </c>
      <c r="I54" s="1147">
        <v>0</v>
      </c>
      <c r="J54" s="1147">
        <v>1</v>
      </c>
      <c r="K54" s="1083">
        <f>IF('Resultat &amp; tabell'!J54="",0,BI54)</f>
        <v>0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2</v>
      </c>
      <c r="BH54" s="1029">
        <f>IF(J54='Resultat &amp; tabell'!$J54,1,0)</f>
        <v>0</v>
      </c>
      <c r="BI54" s="1013">
        <f t="shared" si="90"/>
        <v>2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150">
        <v>2</v>
      </c>
      <c r="H58" s="1006" t="s">
        <v>6</v>
      </c>
      <c r="I58" s="1149">
        <v>2</v>
      </c>
      <c r="J58" s="1149" t="s">
        <v>122</v>
      </c>
      <c r="K58" s="1083">
        <f>IF('Resultat &amp; tabell'!J58="",0,BI58)</f>
        <v>0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7</v>
      </c>
      <c r="P58" s="1086">
        <f>VLOOKUP(M58,$AU$58:$AY$61,4,FALSE)</f>
        <v>3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1</v>
      </c>
      <c r="AB58" s="966">
        <f t="shared" ref="AB58:AB63" si="104">G58</f>
        <v>2</v>
      </c>
      <c r="AC58" s="966">
        <f t="shared" ref="AC58:AC63" si="105">I58</f>
        <v>2</v>
      </c>
      <c r="AD58" s="965" t="s">
        <v>73</v>
      </c>
      <c r="AE58" s="966">
        <f t="shared" ref="AE58:AE63" si="106">IF(I58="",0,IF(I58&lt;G58,0,IF(G58=I58,1,3)))</f>
        <v>1</v>
      </c>
      <c r="AF58" s="962">
        <f t="shared" ref="AF58:AF63" si="107">I58</f>
        <v>2</v>
      </c>
      <c r="AG58" s="962">
        <f t="shared" ref="AG58:AG63" si="108">G58</f>
        <v>2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7</v>
      </c>
      <c r="AQ58" s="961">
        <f>SUMIF($Z$58:$Z$63,$AN58,$AC$58:$AC$63)+SUMIF($AD$58:$AD$63,$AN58,$AG$58:$AG$63)</f>
        <v>3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7</v>
      </c>
      <c r="AX58" s="961">
        <f>VLOOKUP($AU58,$AN$58:$AR$61,4,FALSE)</f>
        <v>3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0</v>
      </c>
      <c r="BI58" s="1013">
        <f t="shared" ref="BI58:BI63" si="109">SUM(BE58+BG58+BH58)</f>
        <v>0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150">
        <v>1</v>
      </c>
      <c r="H59" s="1006" t="s">
        <v>6</v>
      </c>
      <c r="I59" s="1149">
        <v>2</v>
      </c>
      <c r="J59" s="114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5</v>
      </c>
      <c r="O59" s="1090">
        <f>VLOOKUP(M59,$AU$58:$AY$61,3,FALSE)</f>
        <v>5</v>
      </c>
      <c r="P59" s="1090">
        <f>VLOOKUP(M59,$AU$58:$AY$61,4,FALSE)</f>
        <v>3</v>
      </c>
      <c r="Q59" s="1091">
        <f>VLOOKUP(M59,$AU$58:$AY$61,5,FALSE)</f>
        <v>2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1</v>
      </c>
      <c r="AP59" s="961">
        <f t="shared" ref="AP59:AP61" si="114">SUMIF($Z$58:$Z$63,$AN59,$AB$58:$AB$63)+SUMIF($AD$58:$AD$63,$AN59,$AF$58:$AF$63)</f>
        <v>3</v>
      </c>
      <c r="AQ59" s="961">
        <f t="shared" ref="AQ59:AQ61" si="115">SUMIF($Z$58:$Z$63,$AN59,$AC$58:$AC$63)+SUMIF($AD$58:$AD$63,$AN59,$AG$58:$AG$63)</f>
        <v>6</v>
      </c>
      <c r="AR59" s="961">
        <f t="shared" ref="AR59:AR61" si="116">AP59-AQ59</f>
        <v>-3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5</v>
      </c>
      <c r="AW59" s="961">
        <f t="shared" ref="AW59:AW61" si="119">VLOOKUP($AU59,$AN$58:$AR$61,3,FALSE)</f>
        <v>5</v>
      </c>
      <c r="AX59" s="961">
        <f t="shared" ref="AX59:AX61" si="120">VLOOKUP($AU59,$AN$58:$AR$61,4,FALSE)</f>
        <v>3</v>
      </c>
      <c r="AY59" s="961">
        <f t="shared" ref="AY59:AY61" si="121">VLOOKUP($AU59,$AN$58:$AR$61,5,FALSE)</f>
        <v>2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150">
        <v>3</v>
      </c>
      <c r="H60" s="1006" t="s">
        <v>6</v>
      </c>
      <c r="I60" s="1149">
        <v>1</v>
      </c>
      <c r="J60" s="1149">
        <v>1</v>
      </c>
      <c r="K60" s="1083">
        <f>IF('Resultat &amp; tabell'!J60="",0,BI60)</f>
        <v>0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2</v>
      </c>
      <c r="P60" s="1105">
        <f>VLOOKUP(M60,$AU$58:$AY$61,4,FALSE)</f>
        <v>5</v>
      </c>
      <c r="Q60" s="1106">
        <f>VLOOKUP(M60,$AU$58:$AY$61,5,FALSE)</f>
        <v>-3</v>
      </c>
      <c r="Z60" s="965" t="s">
        <v>72</v>
      </c>
      <c r="AA60" s="966">
        <f t="shared" si="103"/>
        <v>3</v>
      </c>
      <c r="AB60" s="966">
        <f t="shared" si="104"/>
        <v>3</v>
      </c>
      <c r="AC60" s="966">
        <f t="shared" si="105"/>
        <v>1</v>
      </c>
      <c r="AD60" s="965" t="s">
        <v>74</v>
      </c>
      <c r="AE60" s="966">
        <f t="shared" si="106"/>
        <v>0</v>
      </c>
      <c r="AF60" s="962">
        <f t="shared" si="107"/>
        <v>1</v>
      </c>
      <c r="AG60" s="962">
        <f t="shared" si="108"/>
        <v>3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5</v>
      </c>
      <c r="AP60" s="961">
        <f t="shared" si="114"/>
        <v>5</v>
      </c>
      <c r="AQ60" s="961">
        <f t="shared" si="115"/>
        <v>3</v>
      </c>
      <c r="AR60" s="961">
        <f t="shared" si="116"/>
        <v>2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2</v>
      </c>
      <c r="AX60" s="961">
        <f t="shared" si="120"/>
        <v>5</v>
      </c>
      <c r="AY60" s="961">
        <f t="shared" si="121"/>
        <v>-3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0</v>
      </c>
      <c r="BF60" s="1028" t="s">
        <v>6</v>
      </c>
      <c r="BG60" s="1029">
        <f>IF(I60='Resultat &amp; tabell'!$I60,2,0)</f>
        <v>0</v>
      </c>
      <c r="BH60" s="1029">
        <f>IF(J60='Resultat &amp; tabell'!$J60,1,0)</f>
        <v>0</v>
      </c>
      <c r="BI60" s="1013">
        <f t="shared" si="109"/>
        <v>0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150">
        <v>0</v>
      </c>
      <c r="H61" s="1006" t="s">
        <v>6</v>
      </c>
      <c r="I61" s="1149">
        <v>2</v>
      </c>
      <c r="J61" s="1149">
        <v>2</v>
      </c>
      <c r="K61" s="1083">
        <f>IF('Resultat &amp; tabell'!J61="",0,BI61)</f>
        <v>2</v>
      </c>
      <c r="L61" s="1073">
        <v>4</v>
      </c>
      <c r="M61" s="1093" t="str">
        <f>VLOOKUP(L61,$AT$58:$AY$61,2,FALSE)</f>
        <v>Ghana</v>
      </c>
      <c r="N61" s="1090">
        <f>VLOOKUP(M61,$AU$58:$AY$61,2,FALSE)</f>
        <v>1</v>
      </c>
      <c r="O61" s="1090">
        <f>VLOOKUP(M61,$AU$58:$AY$61,3,FALSE)</f>
        <v>3</v>
      </c>
      <c r="P61" s="1090">
        <f>VLOOKUP(M61,$AU$58:$AY$61,4,FALSE)</f>
        <v>6</v>
      </c>
      <c r="Q61" s="1091">
        <f>VLOOKUP(M61,$AU$58:$AY$61,5,FALSE)</f>
        <v>-3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2</v>
      </c>
      <c r="AD61" s="965" t="s">
        <v>73</v>
      </c>
      <c r="AE61" s="966">
        <f t="shared" si="106"/>
        <v>3</v>
      </c>
      <c r="AF61" s="962">
        <f t="shared" si="107"/>
        <v>2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2</v>
      </c>
      <c r="AQ61" s="961">
        <f t="shared" si="115"/>
        <v>5</v>
      </c>
      <c r="AR61" s="961">
        <f t="shared" si="116"/>
        <v>-3</v>
      </c>
      <c r="AT61" s="961">
        <v>4</v>
      </c>
      <c r="AU61" s="961" t="str">
        <f t="shared" si="117"/>
        <v>Ghana</v>
      </c>
      <c r="AV61" s="961">
        <f t="shared" si="118"/>
        <v>1</v>
      </c>
      <c r="AW61" s="961">
        <f t="shared" si="119"/>
        <v>3</v>
      </c>
      <c r="AX61" s="961">
        <f t="shared" si="120"/>
        <v>6</v>
      </c>
      <c r="AY61" s="961">
        <f t="shared" si="121"/>
        <v>-3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2</v>
      </c>
      <c r="BH61" s="1029">
        <f>IF(J61='Resultat &amp; tabell'!$J61,1,0)</f>
        <v>0</v>
      </c>
      <c r="BI61" s="1013">
        <f t="shared" si="109"/>
        <v>2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150">
        <v>0</v>
      </c>
      <c r="H62" s="1006" t="s">
        <v>6</v>
      </c>
      <c r="I62" s="1149">
        <v>2</v>
      </c>
      <c r="J62" s="1149">
        <v>2</v>
      </c>
      <c r="K62" s="1083">
        <f>IF('Resultat &amp; tabell'!J62="",0,BI62)</f>
        <v>0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0</v>
      </c>
      <c r="AC62" s="966">
        <f t="shared" si="105"/>
        <v>2</v>
      </c>
      <c r="AD62" s="965" t="s">
        <v>72</v>
      </c>
      <c r="AE62" s="966">
        <f t="shared" si="106"/>
        <v>3</v>
      </c>
      <c r="AF62" s="962">
        <f t="shared" si="107"/>
        <v>2</v>
      </c>
      <c r="AG62" s="962">
        <f t="shared" si="108"/>
        <v>0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2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0</v>
      </c>
      <c r="BI62" s="1013">
        <f t="shared" si="109"/>
        <v>2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150">
        <v>1</v>
      </c>
      <c r="H63" s="1006" t="s">
        <v>6</v>
      </c>
      <c r="I63" s="1149">
        <v>1</v>
      </c>
      <c r="J63" s="1149" t="s">
        <v>122</v>
      </c>
      <c r="K63" s="1083">
        <f>IF('Resultat &amp; tabell'!J63="",0,BI63)</f>
        <v>0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0</v>
      </c>
      <c r="BH63" s="1029">
        <f>IF(J63='Resultat &amp; tabell'!$J63,1,0)</f>
        <v>0</v>
      </c>
      <c r="BI63" s="1013">
        <f t="shared" si="109"/>
        <v>0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152">
        <v>3</v>
      </c>
      <c r="H67" s="1006" t="s">
        <v>6</v>
      </c>
      <c r="I67" s="1151">
        <v>1</v>
      </c>
      <c r="J67" s="1151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7</v>
      </c>
      <c r="O67" s="1086">
        <f>VLOOKUP(M67,$AU$67:$AY$70,3,FALSE)</f>
        <v>7</v>
      </c>
      <c r="P67" s="1086">
        <f>VLOOKUP(M67,$AU$67:$AY$70,4,FALSE)</f>
        <v>3</v>
      </c>
      <c r="Q67" s="1087">
        <f>VLOOKUP(M67,$AU$67:$AY$70,5,FALSE)</f>
        <v>4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3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3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7</v>
      </c>
      <c r="AP67" s="961">
        <f>SUMIF($Z$67:$Z$72,$AN67,$AB$67:$AB$72)+SUMIF($AD$67:$AD$72,$AN67,$AF$67:$AF$72)</f>
        <v>7</v>
      </c>
      <c r="AQ67" s="961">
        <f>SUMIF($Z$67:$Z$72,$AN67,$AC$67:$AC$72)+SUMIF($AD$67:$AD$72,$AN67,$AG$67:$AG$72)</f>
        <v>3</v>
      </c>
      <c r="AR67" s="961">
        <f>AP67-AQ67</f>
        <v>4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7</v>
      </c>
      <c r="AW67" s="961">
        <f>VLOOKUP($AU67,$AN$67:$AR$70,3,FALSE)</f>
        <v>7</v>
      </c>
      <c r="AX67" s="961">
        <f>VLOOKUP($AU67,$AN$67:$AR$70,4,FALSE)</f>
        <v>3</v>
      </c>
      <c r="AY67" s="961">
        <f>VLOOKUP($AU67,$AN$67:$AR$70,5,FALSE)</f>
        <v>4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152">
        <v>2</v>
      </c>
      <c r="H68" s="1006" t="s">
        <v>6</v>
      </c>
      <c r="I68" s="1151">
        <v>0</v>
      </c>
      <c r="J68" s="1151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7</v>
      </c>
      <c r="O68" s="1090">
        <f>VLOOKUP(M68,$AU$67:$AY$70,3,FALSE)</f>
        <v>6</v>
      </c>
      <c r="P68" s="1090">
        <f>VLOOKUP(M68,$AU$67:$AY$70,4,FALSE)</f>
        <v>3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1</v>
      </c>
      <c r="AM68" s="961">
        <f t="shared" ref="AM68:AM70" si="131">RANK(AO68,$AO$67:$AO$70)</f>
        <v>1</v>
      </c>
      <c r="AN68" s="965" t="s">
        <v>79</v>
      </c>
      <c r="AO68" s="961">
        <f t="shared" ref="AO68:AO70" si="132">SUMIF($Z$67:$Z$72,$AN68,$AA$67:$AA$72)+SUMIF($AD$67:$AD$72,$AN68,$AE$67:$AE$72)</f>
        <v>7</v>
      </c>
      <c r="AP68" s="961">
        <f t="shared" ref="AP68:AP70" si="133">SUMIF($Z$67:$Z$72,$AN68,$AB$67:$AB$72)+SUMIF($AD$67:$AD$72,$AN68,$AF$67:$AF$72)</f>
        <v>6</v>
      </c>
      <c r="AQ68" s="961">
        <f t="shared" ref="AQ68:AQ70" si="134">SUMIF($Z$67:$Z$72,$AN68,$AC$67:$AC$72)+SUMIF($AD$67:$AD$72,$AN68,$AG$67:$AG$72)</f>
        <v>3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7</v>
      </c>
      <c r="AW68" s="961">
        <f t="shared" ref="AW68:AW70" si="138">VLOOKUP($AU68,$AN$67:$AR$70,3,FALSE)</f>
        <v>6</v>
      </c>
      <c r="AX68" s="961">
        <f t="shared" ref="AX68:AX70" si="139">VLOOKUP($AU68,$AN$67:$AR$70,4,FALSE)</f>
        <v>3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152">
        <v>2</v>
      </c>
      <c r="H69" s="1006" t="s">
        <v>6</v>
      </c>
      <c r="I69" s="1151">
        <v>2</v>
      </c>
      <c r="J69" s="1151" t="s">
        <v>122</v>
      </c>
      <c r="K69" s="1083">
        <f>IF('Resultat &amp; tabell'!J69="",0,BI69)</f>
        <v>0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3</v>
      </c>
      <c r="P69" s="1105">
        <f>VLOOKUP(M69,$AU$67:$AY$70,4,FALSE)</f>
        <v>6</v>
      </c>
      <c r="Q69" s="1106">
        <f>VLOOKUP(M69,$AU$67:$AY$70,5,FALSE)</f>
        <v>-3</v>
      </c>
      <c r="Z69" s="965" t="s">
        <v>77</v>
      </c>
      <c r="AA69" s="966">
        <f t="shared" si="122"/>
        <v>1</v>
      </c>
      <c r="AB69" s="966">
        <f t="shared" si="123"/>
        <v>2</v>
      </c>
      <c r="AC69" s="966">
        <f t="shared" si="124"/>
        <v>2</v>
      </c>
      <c r="AD69" s="965" t="s">
        <v>79</v>
      </c>
      <c r="AE69" s="966">
        <f t="shared" si="125"/>
        <v>1</v>
      </c>
      <c r="AF69" s="962">
        <f t="shared" si="126"/>
        <v>2</v>
      </c>
      <c r="AG69" s="962">
        <f t="shared" si="127"/>
        <v>2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3</v>
      </c>
      <c r="AQ69" s="961">
        <f t="shared" si="134"/>
        <v>6</v>
      </c>
      <c r="AR69" s="961">
        <f t="shared" si="135"/>
        <v>-3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3</v>
      </c>
      <c r="AX69" s="961">
        <f t="shared" si="139"/>
        <v>6</v>
      </c>
      <c r="AY69" s="961">
        <f t="shared" si="140"/>
        <v>-3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0</v>
      </c>
      <c r="BI69" s="1013">
        <f t="shared" si="128"/>
        <v>0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152">
        <v>1</v>
      </c>
      <c r="H70" s="1006" t="s">
        <v>6</v>
      </c>
      <c r="I70" s="1151">
        <v>1</v>
      </c>
      <c r="J70" s="1151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5</v>
      </c>
      <c r="Q70" s="1091">
        <f>VLOOKUP(M70,$AU$67:$AY$70,5,FALSE)</f>
        <v>-4</v>
      </c>
      <c r="Z70" s="965" t="s">
        <v>80</v>
      </c>
      <c r="AA70" s="966">
        <f t="shared" si="122"/>
        <v>1</v>
      </c>
      <c r="AB70" s="966">
        <f t="shared" si="123"/>
        <v>1</v>
      </c>
      <c r="AC70" s="966">
        <f t="shared" si="124"/>
        <v>1</v>
      </c>
      <c r="AD70" s="965" t="s">
        <v>78</v>
      </c>
      <c r="AE70" s="966">
        <f t="shared" si="125"/>
        <v>1</v>
      </c>
      <c r="AF70" s="962">
        <f t="shared" si="126"/>
        <v>1</v>
      </c>
      <c r="AG70" s="962">
        <f t="shared" si="127"/>
        <v>1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0</v>
      </c>
      <c r="AL70" s="961">
        <f t="shared" si="130"/>
        <v>1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5</v>
      </c>
      <c r="AR70" s="961">
        <f t="shared" si="135"/>
        <v>-4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5</v>
      </c>
      <c r="AY70" s="961">
        <f t="shared" si="140"/>
        <v>-4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152">
        <v>0</v>
      </c>
      <c r="H71" s="1006" t="s">
        <v>6</v>
      </c>
      <c r="I71" s="1151">
        <v>2</v>
      </c>
      <c r="J71" s="1151">
        <v>2</v>
      </c>
      <c r="K71" s="1083">
        <f>IF('Resultat &amp; tabell'!J71="",0,BI71)</f>
        <v>0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0</v>
      </c>
      <c r="AC71" s="966">
        <f t="shared" si="124"/>
        <v>2</v>
      </c>
      <c r="AD71" s="965" t="s">
        <v>77</v>
      </c>
      <c r="AE71" s="966">
        <f t="shared" si="125"/>
        <v>3</v>
      </c>
      <c r="AF71" s="962">
        <f t="shared" si="126"/>
        <v>2</v>
      </c>
      <c r="AG71" s="962">
        <f t="shared" si="127"/>
        <v>0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2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0</v>
      </c>
      <c r="BI71" s="1013">
        <f t="shared" si="128"/>
        <v>2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152">
        <v>1</v>
      </c>
      <c r="H72" s="1006" t="s">
        <v>6</v>
      </c>
      <c r="I72" s="1151">
        <v>2</v>
      </c>
      <c r="J72" s="1151">
        <v>1</v>
      </c>
      <c r="K72" s="1083">
        <f>IF('Resultat &amp; tabell'!J72="",0,BI72)</f>
        <v>0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2</v>
      </c>
      <c r="AD72" s="965" t="s">
        <v>79</v>
      </c>
      <c r="AE72" s="966">
        <f t="shared" si="125"/>
        <v>3</v>
      </c>
      <c r="AF72" s="962">
        <f t="shared" si="126"/>
        <v>2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0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0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157">
        <v>2</v>
      </c>
      <c r="H76" s="1008" t="s">
        <v>6</v>
      </c>
      <c r="I76" s="1155">
        <v>1</v>
      </c>
      <c r="J76" s="1155">
        <v>1</v>
      </c>
      <c r="K76" s="1083">
        <f t="shared" ref="K76:K83" si="141">BI76</f>
        <v>0</v>
      </c>
      <c r="M76" s="1153" t="s">
        <v>5</v>
      </c>
      <c r="N76" s="1113"/>
      <c r="O76" s="268">
        <f>BO92</f>
        <v>4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England</v>
      </c>
      <c r="G77" s="1156">
        <v>0</v>
      </c>
      <c r="H77" s="1006" t="s">
        <v>6</v>
      </c>
      <c r="I77" s="1154">
        <v>1</v>
      </c>
      <c r="J77" s="1154">
        <v>2</v>
      </c>
      <c r="K77" s="1083">
        <f t="shared" si="141"/>
        <v>0</v>
      </c>
      <c r="M77" s="1153" t="s">
        <v>59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England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Vinnare grupp C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156">
        <v>2</v>
      </c>
      <c r="H78" s="1006" t="s">
        <v>6</v>
      </c>
      <c r="I78" s="1154">
        <v>0</v>
      </c>
      <c r="J78" s="1154">
        <v>1</v>
      </c>
      <c r="K78" s="1083">
        <f t="shared" si="141"/>
        <v>0</v>
      </c>
      <c r="M78" s="1153" t="s">
        <v>27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Italien</v>
      </c>
      <c r="E79" s="1000" t="s">
        <v>6</v>
      </c>
      <c r="F79" s="993" t="str">
        <f>M23</f>
        <v>Colombia</v>
      </c>
      <c r="G79" s="1156">
        <v>3</v>
      </c>
      <c r="H79" s="1006" t="s">
        <v>6</v>
      </c>
      <c r="I79" s="1154">
        <v>1</v>
      </c>
      <c r="J79" s="1154">
        <v>1</v>
      </c>
      <c r="K79" s="1083">
        <f t="shared" si="141"/>
        <v>0</v>
      </c>
      <c r="M79" s="1153" t="s">
        <v>60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Italien</v>
      </c>
      <c r="BC79" s="1049" t="s">
        <v>6</v>
      </c>
      <c r="BD79" s="1025" t="str">
        <f t="shared" si="143"/>
        <v>Colombia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Italien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156">
        <v>1</v>
      </c>
      <c r="H80" s="1006" t="s">
        <v>6</v>
      </c>
      <c r="I80" s="1154">
        <v>2</v>
      </c>
      <c r="J80" s="1154">
        <v>2</v>
      </c>
      <c r="K80" s="1083">
        <f t="shared" si="141"/>
        <v>0</v>
      </c>
      <c r="M80" s="1153" t="s">
        <v>70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Vinnare grupp E</v>
      </c>
      <c r="BM80" s="1059" t="e">
        <f t="shared" si="147"/>
        <v>#N/A</v>
      </c>
      <c r="BN80" s="1061" t="e">
        <f t="shared" si="148"/>
        <v>#N/A</v>
      </c>
      <c r="BO80" s="981">
        <f t="shared" si="145"/>
        <v>0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156">
        <v>3</v>
      </c>
      <c r="H81" s="1006" t="s">
        <v>6</v>
      </c>
      <c r="I81" s="1154">
        <v>1</v>
      </c>
      <c r="J81" s="1154">
        <v>1</v>
      </c>
      <c r="K81" s="1083">
        <f t="shared" si="141"/>
        <v>0</v>
      </c>
      <c r="M81" s="1153" t="s">
        <v>72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Vinnare grupp G</v>
      </c>
      <c r="BM81" s="1059" t="e">
        <f t="shared" si="147"/>
        <v>#N/A</v>
      </c>
      <c r="BN81" s="1061" t="e">
        <f t="shared" si="148"/>
        <v>#N/A</v>
      </c>
      <c r="BO81" s="981">
        <f t="shared" si="145"/>
        <v>0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Schweiz</v>
      </c>
      <c r="G82" s="1156">
        <v>2</v>
      </c>
      <c r="H82" s="953" t="s">
        <v>6</v>
      </c>
      <c r="I82" s="1154">
        <v>0</v>
      </c>
      <c r="J82" s="1154">
        <v>1</v>
      </c>
      <c r="K82" s="1083">
        <f t="shared" si="141"/>
        <v>0</v>
      </c>
      <c r="M82" s="1153" t="s">
        <v>67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Schweiz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Vinnare grupp F</v>
      </c>
      <c r="BM82" s="1059" t="e">
        <f t="shared" si="147"/>
        <v>#N/A</v>
      </c>
      <c r="BN82" s="1061" t="e">
        <f t="shared" si="148"/>
        <v>#N/A</v>
      </c>
      <c r="BO82" s="981">
        <f t="shared" si="145"/>
        <v>0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156">
        <v>1</v>
      </c>
      <c r="H83" s="1006" t="s">
        <v>6</v>
      </c>
      <c r="I83" s="1154">
        <v>2</v>
      </c>
      <c r="J83" s="1154">
        <v>2</v>
      </c>
      <c r="K83" s="1083">
        <f t="shared" si="141"/>
        <v>0</v>
      </c>
      <c r="M83" s="1153" t="s">
        <v>73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Vinnare grupp H</v>
      </c>
      <c r="BM83" s="1059" t="e">
        <f t="shared" si="147"/>
        <v>#N/A</v>
      </c>
      <c r="BN83" s="1061" t="e">
        <f t="shared" si="148"/>
        <v>#N/A</v>
      </c>
      <c r="BO83" s="981">
        <f t="shared" si="145"/>
        <v>0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England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Brasilien</v>
      </c>
      <c r="E87" s="1000" t="s">
        <v>6</v>
      </c>
      <c r="F87" s="993" t="str">
        <f>IF(M77="","Vinnare match 50",M77)</f>
        <v>England</v>
      </c>
      <c r="G87" s="1160">
        <v>2</v>
      </c>
      <c r="H87" s="1006" t="s">
        <v>6</v>
      </c>
      <c r="I87" s="1159">
        <v>0</v>
      </c>
      <c r="J87" s="1159">
        <v>1</v>
      </c>
      <c r="K87" s="1083">
        <f>BI87</f>
        <v>0</v>
      </c>
      <c r="M87" s="1158" t="s">
        <v>5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Brasilien</v>
      </c>
      <c r="BC87" s="1049" t="s">
        <v>6</v>
      </c>
      <c r="BD87" s="1025" t="str">
        <f>F87</f>
        <v>England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Colombia</v>
      </c>
      <c r="BL87" s="1031" t="str">
        <f>'Resultat &amp; tabell'!F79</f>
        <v>Tvåa grupp C</v>
      </c>
      <c r="BM87" s="1059" t="e">
        <f t="shared" si="147"/>
        <v>#N/A</v>
      </c>
      <c r="BN87" s="1061" t="e">
        <f t="shared" si="148"/>
        <v>#N/A</v>
      </c>
      <c r="BO87" s="981">
        <f t="shared" si="145"/>
        <v>0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Nigeria</v>
      </c>
      <c r="E88" s="1000" t="s">
        <v>6</v>
      </c>
      <c r="F88" s="993" t="str">
        <f>IF(M81="","Vinnare match 54",M81)</f>
        <v>Tyskland</v>
      </c>
      <c r="G88" s="1160">
        <v>1</v>
      </c>
      <c r="H88" s="1006" t="s">
        <v>6</v>
      </c>
      <c r="I88" s="1159">
        <v>3</v>
      </c>
      <c r="J88" s="1159">
        <v>2</v>
      </c>
      <c r="K88" s="1083">
        <f>BI88</f>
        <v>0</v>
      </c>
      <c r="M88" s="1158" t="s">
        <v>72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Nigeria</v>
      </c>
      <c r="BC88" s="1049" t="s">
        <v>6</v>
      </c>
      <c r="BD88" s="1025" t="str">
        <f>F88</f>
        <v>Tyskland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Tvåa grupp F</v>
      </c>
      <c r="BM88" s="1059" t="e">
        <f t="shared" si="147"/>
        <v>#N/A</v>
      </c>
      <c r="BN88" s="1061" t="e">
        <f t="shared" si="148"/>
        <v>#N/A</v>
      </c>
      <c r="BO88" s="981">
        <f t="shared" si="145"/>
        <v>0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Spanien</v>
      </c>
      <c r="E89" s="1000" t="s">
        <v>6</v>
      </c>
      <c r="F89" s="993" t="str">
        <f>IF(M79="","Vinnare match 52",M79)</f>
        <v>Italien</v>
      </c>
      <c r="G89" s="1160">
        <v>2</v>
      </c>
      <c r="H89" s="1006" t="s">
        <v>6</v>
      </c>
      <c r="I89" s="1159">
        <v>1</v>
      </c>
      <c r="J89" s="1159">
        <v>1</v>
      </c>
      <c r="K89" s="1083">
        <f>BI89</f>
        <v>0</v>
      </c>
      <c r="M89" s="1158" t="s">
        <v>27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Spanien</v>
      </c>
      <c r="BC89" s="1049" t="s">
        <v>6</v>
      </c>
      <c r="BD89" s="1025" t="str">
        <f>F89</f>
        <v>Italien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Tvåa grupp H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160">
        <v>1</v>
      </c>
      <c r="H90" s="1006" t="s">
        <v>6</v>
      </c>
      <c r="I90" s="1159">
        <v>0</v>
      </c>
      <c r="J90" s="1159">
        <v>1</v>
      </c>
      <c r="K90" s="1083">
        <f>BI90</f>
        <v>0</v>
      </c>
      <c r="M90" s="1158" t="s">
        <v>67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Schweiz</v>
      </c>
      <c r="BL90" s="1031" t="str">
        <f>'Resultat &amp; tabell'!F82</f>
        <v>Tvåa grupp E</v>
      </c>
      <c r="BM90" s="1059" t="e">
        <f t="shared" si="147"/>
        <v>#N/A</v>
      </c>
      <c r="BN90" s="1061" t="e">
        <f t="shared" si="148"/>
        <v>#N/A</v>
      </c>
      <c r="BO90" s="981">
        <f t="shared" si="145"/>
        <v>0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Tvåa grupp G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4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Brasilien</v>
      </c>
      <c r="E94" s="1000" t="s">
        <v>6</v>
      </c>
      <c r="F94" s="993" t="str">
        <f>IF(M88="","Vinnare match 58",M88)</f>
        <v>Tyskland</v>
      </c>
      <c r="G94" s="1069">
        <v>2</v>
      </c>
      <c r="H94" s="1006" t="s">
        <v>6</v>
      </c>
      <c r="I94" s="1283">
        <v>1</v>
      </c>
      <c r="J94" s="1283">
        <v>1</v>
      </c>
      <c r="K94" s="1083">
        <f>BI94</f>
        <v>0</v>
      </c>
      <c r="M94" s="1161" t="s">
        <v>251</v>
      </c>
      <c r="O94" s="268">
        <f>BO110</f>
        <v>0</v>
      </c>
      <c r="P94" s="269"/>
      <c r="Q94" s="269"/>
      <c r="R94" s="270"/>
      <c r="S94" s="1113" t="str">
        <f>IF(M94=D94,F94,D94)</f>
        <v>Brasilien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Brasilien</v>
      </c>
      <c r="BC94" s="1049" t="s">
        <v>6</v>
      </c>
      <c r="BD94" s="1025" t="str">
        <f>F94</f>
        <v>Tyskland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Spanien</v>
      </c>
      <c r="E95" s="1000" t="s">
        <v>6</v>
      </c>
      <c r="F95" s="993" t="str">
        <f>IF(M90="","Vinnare match 60",M90)</f>
        <v>Argentina</v>
      </c>
      <c r="G95" s="1069">
        <v>1</v>
      </c>
      <c r="H95" s="1006" t="s">
        <v>6</v>
      </c>
      <c r="I95" s="1283">
        <v>2</v>
      </c>
      <c r="J95" s="1283">
        <v>2</v>
      </c>
      <c r="K95" s="1083">
        <f>BI95</f>
        <v>0</v>
      </c>
      <c r="M95" s="1161" t="s">
        <v>67</v>
      </c>
      <c r="O95" s="1118"/>
      <c r="P95" s="1113" t="str">
        <f>IF(M95=D95,F95,D95)</f>
        <v>Spanien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Spanien</v>
      </c>
      <c r="BC95" s="1049" t="s">
        <v>6</v>
      </c>
      <c r="BD95" s="1025" t="str">
        <f>F95</f>
        <v>Argentina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Brasilien</v>
      </c>
      <c r="BL95" s="1031" t="str">
        <f>'Resultat &amp; tabell'!D87</f>
        <v>Segrare match 49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Nigeria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Spanien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Brasilien</v>
      </c>
      <c r="E99" s="1000" t="s">
        <v>6</v>
      </c>
      <c r="F99" s="993" t="str">
        <f>IF(M95="","Förlorare match 62",P95)</f>
        <v>Spanien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Brasilien</v>
      </c>
      <c r="BC99" s="1049" t="s">
        <v>6</v>
      </c>
      <c r="BD99" s="1025" t="str">
        <f>F99</f>
        <v>Spanien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England</v>
      </c>
      <c r="BL99" s="1031" t="str">
        <f>'Resultat &amp; tabell'!F87</f>
        <v>Segrare match 50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Tyskland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Italien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Brasileien</v>
      </c>
      <c r="E103" s="1000" t="s">
        <v>6</v>
      </c>
      <c r="F103" s="993" t="str">
        <f>IF(M95="","Vinnare match 62",M95)</f>
        <v>Argentina</v>
      </c>
      <c r="G103" s="1068">
        <v>2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Brasileien</v>
      </c>
      <c r="BC103" s="1049" t="s">
        <v>6</v>
      </c>
      <c r="BD103" s="1025" t="str">
        <f>F103</f>
        <v>Argentina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Brasilien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Spanien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Tyskland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Argentina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Brasilien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Spanien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Brasileien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Argentina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068">
        <v>2</v>
      </c>
      <c r="H4" s="1006" t="s">
        <v>6</v>
      </c>
      <c r="I4" s="1068">
        <v>0</v>
      </c>
      <c r="J4" s="1069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5" t="s">
        <v>219</v>
      </c>
      <c r="U4" s="256"/>
      <c r="V4" s="256"/>
      <c r="W4" s="257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068">
        <v>1</v>
      </c>
      <c r="H5" s="1006" t="s">
        <v>6</v>
      </c>
      <c r="I5" s="1068">
        <v>1</v>
      </c>
      <c r="J5" s="1069" t="s">
        <v>122</v>
      </c>
      <c r="K5" s="1083">
        <f>IF('Resultat &amp; tabell'!J5="",0,BI5)</f>
        <v>2</v>
      </c>
      <c r="L5" s="1073">
        <v>2</v>
      </c>
      <c r="M5" s="1089" t="str">
        <f>VLOOKUP(L5,$AT$4:$AY$7,2,FALSE)</f>
        <v>Kroatien</v>
      </c>
      <c r="N5" s="1090">
        <f>VLOOKUP(M5,$AU$4:$AY$7,2,FALSE)</f>
        <v>4</v>
      </c>
      <c r="O5" s="1090">
        <f>VLOOKUP(M5,$AU$4:$AY$7,3,FALSE)</f>
        <v>3</v>
      </c>
      <c r="P5" s="1090">
        <f>VLOOKUP(M5,$AU$4:$AY$7,4,FALSE)</f>
        <v>4</v>
      </c>
      <c r="Q5" s="1091">
        <f>VLOOKUP(M5,$AU$4:$AY$7,5,FALSE)</f>
        <v>-1</v>
      </c>
      <c r="S5" s="1088" t="s">
        <v>123</v>
      </c>
      <c r="T5" s="252" t="s">
        <v>72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1</v>
      </c>
      <c r="AB5" s="966">
        <f t="shared" si="0"/>
        <v>1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1</v>
      </c>
      <c r="AF5" s="962">
        <f t="shared" si="2"/>
        <v>1</v>
      </c>
      <c r="AG5" s="962">
        <f t="shared" si="3"/>
        <v>1</v>
      </c>
      <c r="AI5" s="961">
        <f>RANK($AJ5,$AJ$4:$AJ$7,1)+COUNTIF($AJ$4:$AJ5,$AJ5)-1</f>
        <v>3</v>
      </c>
      <c r="AJ5" s="961">
        <f t="shared" ref="AJ5:AJ7" si="7">AK5+AL5+AM5</f>
        <v>3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3</v>
      </c>
      <c r="AN5" s="965" t="s">
        <v>10</v>
      </c>
      <c r="AO5" s="961">
        <f t="shared" ref="AO5:AO7" si="11">SUMIF($Z$4:$Z$9,$AN5,$AA$4:$AA$9)+SUMIF($AD$4:$AD$9,$AN5,$AE$4:$AE$9)</f>
        <v>2</v>
      </c>
      <c r="AP5" s="961">
        <f>SUMIF($Z$4:$Z$9,AN5,$AB$4:$AB$9)+SUMIF($AD$4:$AD$9,AN5,$AF$4:$AF$9)</f>
        <v>3</v>
      </c>
      <c r="AQ5" s="961">
        <f t="shared" ref="AQ5:AQ7" si="12">SUMIF($AD$4:$AD$9,AN5,$AG$4:$AG$9)+SUMIF($Z$4:$Z$9,AN5,$AC$4:$AC$9)</f>
        <v>4</v>
      </c>
      <c r="AR5" s="961">
        <f t="shared" ref="AR5:AR7" si="13">AP5-AQ5</f>
        <v>-1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4</v>
      </c>
      <c r="AW5" s="961">
        <f t="shared" si="4"/>
        <v>3</v>
      </c>
      <c r="AX5" s="961">
        <f t="shared" ref="AX5:AX7" si="16">VLOOKUP($AU5,$AN$4:$AR$7,4,FALSE)</f>
        <v>4</v>
      </c>
      <c r="AY5" s="961">
        <f t="shared" ref="AY5:AY7" si="17">VLOOKUP($AU5,$AN$4:$AR$7,5,FALSE)</f>
        <v>-1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2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2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068">
        <v>2</v>
      </c>
      <c r="H6" s="1006" t="s">
        <v>6</v>
      </c>
      <c r="I6" s="1068">
        <v>1</v>
      </c>
      <c r="J6" s="1069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Mexiko</v>
      </c>
      <c r="N6" s="1086">
        <f>VLOOKUP(M6,$AU$4:$AY$7,2,FALSE)</f>
        <v>2</v>
      </c>
      <c r="O6" s="1086">
        <f>VLOOKUP(M6,$AU$4:$AY$7,3,FALSE)</f>
        <v>3</v>
      </c>
      <c r="P6" s="1086">
        <f>VLOOKUP(M6,$AU$4:$AY$7,4,FALSE)</f>
        <v>4</v>
      </c>
      <c r="Q6" s="1087">
        <f>VLOOKUP(M6,$AU$4:$AY$7,5,FALSE)</f>
        <v>-1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4</v>
      </c>
      <c r="AP6" s="961">
        <f>SUMIF($Z$4:$Z$9,AN6,$AB$4:$AB$9)+SUMIF($AD$4:$AD$9,AN6,$AF$4:$AF$9)</f>
        <v>3</v>
      </c>
      <c r="AQ6" s="961">
        <f t="shared" si="12"/>
        <v>4</v>
      </c>
      <c r="AR6" s="961">
        <f t="shared" si="13"/>
        <v>-1</v>
      </c>
      <c r="AT6" s="961">
        <v>3</v>
      </c>
      <c r="AU6" s="961" t="str">
        <f t="shared" si="14"/>
        <v>Mexiko</v>
      </c>
      <c r="AV6" s="961">
        <f t="shared" si="15"/>
        <v>2</v>
      </c>
      <c r="AW6" s="961">
        <f t="shared" si="4"/>
        <v>3</v>
      </c>
      <c r="AX6" s="961">
        <f t="shared" si="16"/>
        <v>4</v>
      </c>
      <c r="AY6" s="961">
        <f t="shared" si="17"/>
        <v>-1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068">
        <v>1</v>
      </c>
      <c r="H7" s="1006" t="s">
        <v>6</v>
      </c>
      <c r="I7" s="1068">
        <v>2</v>
      </c>
      <c r="J7" s="1069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Kamerun</v>
      </c>
      <c r="N7" s="1090">
        <f>VLOOKUP(M7,$AU$4:$AY$7,2,FALSE)</f>
        <v>1</v>
      </c>
      <c r="O7" s="1090">
        <f>VLOOKUP(M7,$AU$4:$AY$7,3,FALSE)</f>
        <v>3</v>
      </c>
      <c r="P7" s="1090">
        <f>VLOOKUP(M7,$AU$4:$AY$7,4,FALSE)</f>
        <v>6</v>
      </c>
      <c r="Q7" s="1091">
        <f>VLOOKUP(M7,$AU$4:$AY$7,5,FALSE)</f>
        <v>-3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4</v>
      </c>
      <c r="AJ7" s="961">
        <f t="shared" si="7"/>
        <v>4</v>
      </c>
      <c r="AK7" s="961">
        <f t="shared" si="8"/>
        <v>0</v>
      </c>
      <c r="AL7" s="961">
        <f t="shared" si="9"/>
        <v>0</v>
      </c>
      <c r="AM7" s="961">
        <f t="shared" si="10"/>
        <v>4</v>
      </c>
      <c r="AN7" s="965" t="s">
        <v>11</v>
      </c>
      <c r="AO7" s="961">
        <f t="shared" si="11"/>
        <v>1</v>
      </c>
      <c r="AP7" s="961">
        <f>SUMIF($Z$4:$Z$9,AN7,$AB$4:$AB$9)+SUMIF($AD$4:$AD$9,AN7,$AF$4:$AF$9)</f>
        <v>3</v>
      </c>
      <c r="AQ7" s="961">
        <f t="shared" si="12"/>
        <v>6</v>
      </c>
      <c r="AR7" s="961">
        <f t="shared" si="13"/>
        <v>-3</v>
      </c>
      <c r="AT7" s="961">
        <v>4</v>
      </c>
      <c r="AU7" s="961" t="str">
        <f t="shared" si="14"/>
        <v>Kamerun</v>
      </c>
      <c r="AV7" s="961">
        <f t="shared" si="15"/>
        <v>1</v>
      </c>
      <c r="AW7" s="961">
        <f t="shared" si="4"/>
        <v>3</v>
      </c>
      <c r="AX7" s="961">
        <f t="shared" si="16"/>
        <v>6</v>
      </c>
      <c r="AY7" s="961">
        <f t="shared" si="17"/>
        <v>-3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068">
        <v>1</v>
      </c>
      <c r="H8" s="1006" t="s">
        <v>6</v>
      </c>
      <c r="I8" s="1068">
        <v>3</v>
      </c>
      <c r="J8" s="1069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068">
        <v>1</v>
      </c>
      <c r="H9" s="1006" t="s">
        <v>6</v>
      </c>
      <c r="I9" s="1068">
        <v>1</v>
      </c>
      <c r="J9" s="1070" t="s">
        <v>122</v>
      </c>
      <c r="K9" s="1083">
        <f>IF('Resultat &amp; tabell'!J9="",0,BI9)</f>
        <v>2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1</v>
      </c>
      <c r="AB9" s="966">
        <f t="shared" si="0"/>
        <v>1</v>
      </c>
      <c r="AC9" s="966">
        <f t="shared" si="1"/>
        <v>1</v>
      </c>
      <c r="AD9" s="965" t="s">
        <v>10</v>
      </c>
      <c r="AE9" s="966">
        <f t="shared" si="6"/>
        <v>1</v>
      </c>
      <c r="AF9" s="962">
        <f t="shared" si="2"/>
        <v>1</v>
      </c>
      <c r="AG9" s="962">
        <f t="shared" si="3"/>
        <v>1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2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2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069">
        <v>2</v>
      </c>
      <c r="H13" s="1006" t="s">
        <v>6</v>
      </c>
      <c r="I13" s="1069">
        <v>2</v>
      </c>
      <c r="J13" s="1069" t="s">
        <v>122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7</v>
      </c>
      <c r="O13" s="1086">
        <f>VLOOKUP(M13,$AU$13:$AY$16,3,FALSE)</f>
        <v>7</v>
      </c>
      <c r="P13" s="1086">
        <f>VLOOKUP(M13,$AU$13:$AY$16,4,FALSE)</f>
        <v>3</v>
      </c>
      <c r="Q13" s="1087">
        <f>VLOOKUP(M13,$AU$13:$AY$16,5,FALSE)</f>
        <v>4</v>
      </c>
      <c r="S13" s="1102" t="s">
        <v>108</v>
      </c>
      <c r="T13" s="1122">
        <f>SUM(K4:K72)</f>
        <v>52</v>
      </c>
      <c r="U13" s="1122">
        <v>0</v>
      </c>
      <c r="V13" s="1123">
        <f t="shared" ref="V13:V18" si="19">SUM(T13:U13)</f>
        <v>52</v>
      </c>
      <c r="W13" s="958"/>
      <c r="Z13" s="965" t="s">
        <v>27</v>
      </c>
      <c r="AA13" s="966">
        <f t="shared" ref="AA13:AA18" si="20">IF(G13="",0,IF($G13&lt;$I13,0,IF($G13=$I13,1,3)))</f>
        <v>1</v>
      </c>
      <c r="AB13" s="966">
        <f t="shared" ref="AB13:AB18" si="21">G13</f>
        <v>2</v>
      </c>
      <c r="AC13" s="966">
        <f t="shared" ref="AC13:AC18" si="22">I13</f>
        <v>2</v>
      </c>
      <c r="AD13" s="965" t="s">
        <v>28</v>
      </c>
      <c r="AE13" s="966">
        <f t="shared" ref="AE13:AE18" si="23">IF(I13="",0,IF(I13&lt;G13,0,IF(G13=I13,1,3)))</f>
        <v>1</v>
      </c>
      <c r="AF13" s="962">
        <f t="shared" ref="AF13:AF18" si="24">I13</f>
        <v>2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7</v>
      </c>
      <c r="AP13" s="961">
        <f>SUMIF($Z$13:$Z$18,$AN13,$AB$13:$AB$18)+SUMIF($AD$13:$AD$18,$AN13,$AF$13:$AF$18)</f>
        <v>7</v>
      </c>
      <c r="AQ13" s="961">
        <f>SUMIF($Z$13:$Z$18,$AN13,$AC$13:$AC$18)+SUMIF($AD$13:$AD$18,$AN13,$AG$13:$AG$18)</f>
        <v>3</v>
      </c>
      <c r="AR13" s="961">
        <f>AP13-AQ13</f>
        <v>4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7</v>
      </c>
      <c r="AW13" s="961">
        <f>VLOOKUP($AU13,$AN$13:$AR$16,3,FALSE)</f>
        <v>7</v>
      </c>
      <c r="AX13" s="961">
        <f>VLOOKUP($AU13,$AN$13:$AR$16,4,FALSE)</f>
        <v>3</v>
      </c>
      <c r="AY13" s="961">
        <f>VLOOKUP($AU13,$AN$13:$AR$16,5,FALSE)</f>
        <v>4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069">
        <v>2</v>
      </c>
      <c r="H14" s="1006" t="s">
        <v>6</v>
      </c>
      <c r="I14" s="1069">
        <v>0</v>
      </c>
      <c r="J14" s="106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5</v>
      </c>
      <c r="O14" s="1090">
        <f>VLOOKUP(M14,$AU$13:$AY$16,3,FALSE)</f>
        <v>7</v>
      </c>
      <c r="P14" s="1090">
        <f>VLOOKUP(M14,$AU$13:$AY$16,4,FALSE)</f>
        <v>4</v>
      </c>
      <c r="Q14" s="1091">
        <f>VLOOKUP(M14,$AU$13:$AY$16,5,FALSE)</f>
        <v>3</v>
      </c>
      <c r="S14" s="1103" t="s">
        <v>1</v>
      </c>
      <c r="T14" s="1124">
        <f>SUM(K76:K83)</f>
        <v>0</v>
      </c>
      <c r="U14" s="1124">
        <f>O76</f>
        <v>4</v>
      </c>
      <c r="V14" s="1125">
        <f t="shared" si="19"/>
        <v>4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0</v>
      </c>
      <c r="AM14" s="961">
        <f>RANK(AO14,$AO$13:$AO$16)</f>
        <v>3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4</v>
      </c>
      <c r="AQ14" s="961">
        <f>SUMIF($Z$13:$Z$18,$AN14,$AC$13:$AC$18)+SUMIF($AD$13:$AD$18,$AN14,$AG$13:$AG$18)</f>
        <v>4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5</v>
      </c>
      <c r="AW14" s="961">
        <f>VLOOKUP($AU14,$AN$13:$AR$16,3,FALSE)</f>
        <v>7</v>
      </c>
      <c r="AX14" s="961">
        <f>VLOOKUP($AU14,$AN$13:$AR$16,4,FALSE)</f>
        <v>4</v>
      </c>
      <c r="AY14" s="961">
        <f>VLOOKUP($AU14,$AN$13:$AR$16,5,FALSE)</f>
        <v>3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069">
        <v>3</v>
      </c>
      <c r="H15" s="1006" t="s">
        <v>6</v>
      </c>
      <c r="I15" s="1069">
        <v>1</v>
      </c>
      <c r="J15" s="106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4</v>
      </c>
      <c r="P15" s="1105">
        <f>VLOOKUP(M15,$AU$13:$AY$16,4,FALSE)</f>
        <v>4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5</v>
      </c>
      <c r="AP15" s="961">
        <f>SUMIF($Z$13:$Z$18,$AN15,$AB$13:$AB$18)+SUMIF($AD$13:$AD$18,AN15,$AF$13:$AF$18)</f>
        <v>7</v>
      </c>
      <c r="AQ15" s="961">
        <f>SUMIF($Z$13:$Z$18,$AN15,$AC$13:$AC$18)+SUMIF($AD$13:$AD$18,$AN15,$AG$13:$AG$18)</f>
        <v>4</v>
      </c>
      <c r="AR15" s="961">
        <f>AP15-AQ15</f>
        <v>3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4</v>
      </c>
      <c r="AX15" s="961">
        <f>VLOOKUP($AU15,$AN$13:$AR$16,4,FALSE)</f>
        <v>4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069">
        <v>1</v>
      </c>
      <c r="H16" s="1006" t="s">
        <v>6</v>
      </c>
      <c r="I16" s="1069">
        <v>4</v>
      </c>
      <c r="J16" s="1069">
        <v>2</v>
      </c>
      <c r="K16" s="1083">
        <f>IF('Resultat &amp; tabell'!J16="",0,BI16)</f>
        <v>1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8</v>
      </c>
      <c r="Q16" s="1091">
        <f>VLOOKUP(M16,$AU$13:$AY$16,5,FALSE)</f>
        <v>-7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4</v>
      </c>
      <c r="AD16" s="965" t="s">
        <v>28</v>
      </c>
      <c r="AE16" s="966">
        <f t="shared" si="23"/>
        <v>3</v>
      </c>
      <c r="AF16" s="962">
        <f t="shared" si="24"/>
        <v>4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8</v>
      </c>
      <c r="AR16" s="961">
        <f>AP16-AQ16</f>
        <v>-7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8</v>
      </c>
      <c r="AY16" s="961">
        <f>VLOOKUP($AU16,$AN$13:$AR$16,5,FALSE)</f>
        <v>-7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0</v>
      </c>
      <c r="BH16" s="1029">
        <f>IF(J16='Resultat &amp; tabell'!$J16,1,0)</f>
        <v>1</v>
      </c>
      <c r="BI16" s="1013">
        <f t="shared" si="26"/>
        <v>1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069">
        <v>0</v>
      </c>
      <c r="H17" s="1006" t="s">
        <v>6</v>
      </c>
      <c r="I17" s="1069">
        <v>2</v>
      </c>
      <c r="J17" s="106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2</v>
      </c>
      <c r="AD17" s="965" t="s">
        <v>27</v>
      </c>
      <c r="AE17" s="966">
        <f t="shared" si="23"/>
        <v>3</v>
      </c>
      <c r="AF17" s="962">
        <f t="shared" si="24"/>
        <v>2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069">
        <v>1</v>
      </c>
      <c r="H18" s="1006" t="s">
        <v>6</v>
      </c>
      <c r="I18" s="1069">
        <v>1</v>
      </c>
      <c r="J18" s="1069" t="s">
        <v>122</v>
      </c>
      <c r="K18" s="1083">
        <f>IF('Resultat &amp; tabell'!J18="",0,BI18)</f>
        <v>0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1</v>
      </c>
      <c r="AC18" s="966">
        <f t="shared" si="22"/>
        <v>1</v>
      </c>
      <c r="AD18" s="965" t="s">
        <v>30</v>
      </c>
      <c r="AE18" s="966">
        <f t="shared" si="23"/>
        <v>1</v>
      </c>
      <c r="AF18" s="962">
        <f t="shared" si="24"/>
        <v>1</v>
      </c>
      <c r="AG18" s="962">
        <f t="shared" si="25"/>
        <v>1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0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0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56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069">
        <v>2</v>
      </c>
      <c r="H22" s="1006" t="s">
        <v>6</v>
      </c>
      <c r="I22" s="1069">
        <v>2</v>
      </c>
      <c r="J22" s="1069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7</v>
      </c>
      <c r="O22" s="1086">
        <f>VLOOKUP(M22,$AU$22:$AY$25,3,FALSE)</f>
        <v>5</v>
      </c>
      <c r="P22" s="1086">
        <f>VLOOKUP(M22,$AU$22:$AY$25,4,FALSE)</f>
        <v>1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2</v>
      </c>
      <c r="AC22" s="966">
        <f t="shared" ref="AC22:AC27" si="29">I22</f>
        <v>2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2</v>
      </c>
      <c r="AG22" s="962">
        <f t="shared" ref="AG22:AG27" si="32">G22</f>
        <v>2</v>
      </c>
      <c r="AI22" s="961">
        <f>RANK($AJ22,$AJ$22:$AJ$25,1)+COUNTIF($AJ$22:$AJ22,$AJ22)-1</f>
        <v>4</v>
      </c>
      <c r="AJ22" s="961">
        <f>AK22+AL22+AM22</f>
        <v>4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4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3</v>
      </c>
      <c r="AQ22" s="961">
        <f>SUMIF($Z$22:$Z$27,$AN22,$AC$22:$AC$27)+SUMIF($AD$22:$AD$27,$AN22,$AG$22:$AG$27)</f>
        <v>5</v>
      </c>
      <c r="AR22" s="961">
        <f>AP22-AQ22</f>
        <v>-2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7</v>
      </c>
      <c r="AW22" s="961">
        <f>VLOOKUP($AU22,$AN$22:$AR$25,3,FALSE)</f>
        <v>5</v>
      </c>
      <c r="AX22" s="961">
        <f>VLOOKUP($AU22,$AN$22:$AR$25,4,FALSE)</f>
        <v>1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069">
        <v>2</v>
      </c>
      <c r="H23" s="1006" t="s">
        <v>6</v>
      </c>
      <c r="I23" s="1069">
        <v>0</v>
      </c>
      <c r="J23" s="1069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Grekland</v>
      </c>
      <c r="N23" s="1090">
        <f>VLOOKUP(M23,$AU$22:$AY$25,2,FALSE)</f>
        <v>4</v>
      </c>
      <c r="O23" s="1090">
        <f>VLOOKUP(M23,$AU$22:$AY$25,3,FALSE)</f>
        <v>5</v>
      </c>
      <c r="P23" s="1090">
        <f>VLOOKUP(M23,$AU$22:$AY$25,4,FALSE)</f>
        <v>6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7</v>
      </c>
      <c r="AP23" s="961">
        <f t="shared" ref="AP23:AP25" si="38">SUMIF($Z$22:$Z$27,$AN23,$AB$22:$AB$27)+SUMIF($AD$22:$AD$27,$AN23,$AF$22:$AF$27)</f>
        <v>5</v>
      </c>
      <c r="AQ23" s="961">
        <f t="shared" ref="AQ23:AQ25" si="39">SUMIF($Z$22:$Z$27,$AN23,$AC$22:$AC$27)+SUMIF($AD$22:$AD$27,$AN23,$AG$22:$AG$27)</f>
        <v>1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Grekland</v>
      </c>
      <c r="AV23" s="961">
        <f t="shared" ref="AV23:AV25" si="42">VLOOKUP($AU23,$AN$22:$AR$25,2,FALSE)</f>
        <v>4</v>
      </c>
      <c r="AW23" s="961">
        <f t="shared" ref="AW23:AW25" si="43">VLOOKUP($AU23,$AN$22:$AR$25,3,FALSE)</f>
        <v>5</v>
      </c>
      <c r="AX23" s="961">
        <f t="shared" ref="AX23:AX25" si="44">VLOOKUP($AU23,$AN$22:$AR$25,4,FALSE)</f>
        <v>6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069">
        <v>0</v>
      </c>
      <c r="H24" s="1006" t="s">
        <v>6</v>
      </c>
      <c r="I24" s="1069">
        <v>0</v>
      </c>
      <c r="J24" s="1069" t="s">
        <v>122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Japan</v>
      </c>
      <c r="N24" s="1105">
        <f>VLOOKUP(M24,$AU$22:$AY$25,2,FALSE)</f>
        <v>3</v>
      </c>
      <c r="O24" s="1105">
        <f>VLOOKUP(M24,$AU$22:$AY$25,3,FALSE)</f>
        <v>4</v>
      </c>
      <c r="P24" s="1105">
        <f>VLOOKUP(M24,$AU$22:$AY$25,4,FALSE)</f>
        <v>5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1</v>
      </c>
      <c r="AB24" s="966">
        <f t="shared" si="28"/>
        <v>0</v>
      </c>
      <c r="AC24" s="966">
        <f t="shared" si="29"/>
        <v>0</v>
      </c>
      <c r="AD24" s="965" t="s">
        <v>46</v>
      </c>
      <c r="AE24" s="966">
        <f t="shared" si="30"/>
        <v>1</v>
      </c>
      <c r="AF24" s="962">
        <f t="shared" si="31"/>
        <v>0</v>
      </c>
      <c r="AG24" s="962">
        <f t="shared" si="32"/>
        <v>0</v>
      </c>
      <c r="AI24" s="961">
        <f>RANK($AJ24,$AJ$22:$AJ$25,1)+COUNTIF($AJ$22:$AJ24,$AJ24)-1</f>
        <v>2</v>
      </c>
      <c r="AJ24" s="961">
        <f>AK24+AL24+AM24</f>
        <v>2</v>
      </c>
      <c r="AK24" s="961">
        <f t="shared" si="34"/>
        <v>0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4</v>
      </c>
      <c r="AP24" s="961">
        <f t="shared" si="38"/>
        <v>5</v>
      </c>
      <c r="AQ24" s="961">
        <f t="shared" si="39"/>
        <v>6</v>
      </c>
      <c r="AR24" s="961">
        <f t="shared" si="40"/>
        <v>-1</v>
      </c>
      <c r="AT24" s="961">
        <v>3</v>
      </c>
      <c r="AU24" s="961" t="str">
        <f t="shared" si="41"/>
        <v>Japan</v>
      </c>
      <c r="AV24" s="961">
        <f t="shared" si="42"/>
        <v>3</v>
      </c>
      <c r="AW24" s="961">
        <f t="shared" si="43"/>
        <v>4</v>
      </c>
      <c r="AX24" s="961">
        <f t="shared" si="44"/>
        <v>5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069">
        <v>1</v>
      </c>
      <c r="H25" s="1006" t="s">
        <v>6</v>
      </c>
      <c r="I25" s="1069">
        <v>2</v>
      </c>
      <c r="J25" s="1069">
        <v>2</v>
      </c>
      <c r="K25" s="1083">
        <f>IF('Resultat &amp; tabell'!J25="",0,BI25)</f>
        <v>0</v>
      </c>
      <c r="L25" s="1073">
        <v>4</v>
      </c>
      <c r="M25" s="1093" t="str">
        <f>VLOOKUP(L25,$AT$22:$AY$25,2,FALSE)</f>
        <v>Colombia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0</v>
      </c>
      <c r="AB25" s="966">
        <f t="shared" si="28"/>
        <v>1</v>
      </c>
      <c r="AC25" s="966">
        <f t="shared" si="29"/>
        <v>2</v>
      </c>
      <c r="AD25" s="965" t="s">
        <v>43</v>
      </c>
      <c r="AE25" s="966">
        <f t="shared" si="30"/>
        <v>3</v>
      </c>
      <c r="AF25" s="962">
        <f t="shared" si="31"/>
        <v>2</v>
      </c>
      <c r="AG25" s="962">
        <f t="shared" si="32"/>
        <v>1</v>
      </c>
      <c r="AI25" s="961">
        <f>RANK($AJ25,$AJ$22:$AJ$25,1)+COUNTIF($AJ$22:$AJ25,$AJ25)-1</f>
        <v>3</v>
      </c>
      <c r="AJ25" s="961">
        <f>AK25+AL25+AM25</f>
        <v>3</v>
      </c>
      <c r="AK25" s="961">
        <f t="shared" si="34"/>
        <v>0</v>
      </c>
      <c r="AL25" s="961">
        <f t="shared" si="35"/>
        <v>0</v>
      </c>
      <c r="AM25" s="961">
        <f t="shared" si="36"/>
        <v>3</v>
      </c>
      <c r="AN25" s="965" t="s">
        <v>47</v>
      </c>
      <c r="AO25" s="961">
        <f t="shared" si="37"/>
        <v>3</v>
      </c>
      <c r="AP25" s="961">
        <f t="shared" si="38"/>
        <v>4</v>
      </c>
      <c r="AQ25" s="961">
        <f t="shared" si="39"/>
        <v>5</v>
      </c>
      <c r="AR25" s="961">
        <f t="shared" si="40"/>
        <v>-1</v>
      </c>
      <c r="AT25" s="961">
        <v>4</v>
      </c>
      <c r="AU25" s="961" t="str">
        <f t="shared" si="41"/>
        <v>Colombia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0</v>
      </c>
      <c r="BI25" s="1013">
        <f t="shared" si="33"/>
        <v>0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069">
        <v>3</v>
      </c>
      <c r="H26" s="1006" t="s">
        <v>6</v>
      </c>
      <c r="I26" s="1069">
        <v>1</v>
      </c>
      <c r="J26" s="1069">
        <v>1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3</v>
      </c>
      <c r="AB26" s="966">
        <f t="shared" si="28"/>
        <v>3</v>
      </c>
      <c r="AC26" s="966">
        <f t="shared" si="29"/>
        <v>1</v>
      </c>
      <c r="AD26" s="965" t="s">
        <v>42</v>
      </c>
      <c r="AE26" s="966">
        <f t="shared" si="30"/>
        <v>0</v>
      </c>
      <c r="AF26" s="962">
        <f t="shared" si="31"/>
        <v>1</v>
      </c>
      <c r="AG26" s="962">
        <f t="shared" si="32"/>
        <v>3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069">
        <v>1</v>
      </c>
      <c r="H27" s="1006" t="s">
        <v>6</v>
      </c>
      <c r="I27" s="1069">
        <v>3</v>
      </c>
      <c r="J27" s="1069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3</v>
      </c>
      <c r="AD27" s="965" t="s">
        <v>46</v>
      </c>
      <c r="AE27" s="966">
        <f t="shared" si="30"/>
        <v>3</v>
      </c>
      <c r="AF27" s="962">
        <f t="shared" si="31"/>
        <v>3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069">
        <v>3</v>
      </c>
      <c r="H31" s="1006" t="s">
        <v>6</v>
      </c>
      <c r="I31" s="1069">
        <v>0</v>
      </c>
      <c r="J31" s="1069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England</v>
      </c>
      <c r="N31" s="1086">
        <f>VLOOKUP(M31,$AU$31:$AY$34,2,FALSE)</f>
        <v>7</v>
      </c>
      <c r="O31" s="1086">
        <f>VLOOKUP(M31,$AU$31:$AY$34,3,FALSE)</f>
        <v>8</v>
      </c>
      <c r="P31" s="1086">
        <f>VLOOKUP(M31,$AU$31:$AY$34,4,FALSE)</f>
        <v>4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3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3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6</v>
      </c>
      <c r="AQ31" s="961">
        <f>SUMIF($Z$31:$Z$36,$AN31,$AC$31:$AC$36)+SUMIF($AD$31:$AD$36,$AN31,$AG$31:$AG$36)</f>
        <v>6</v>
      </c>
      <c r="AR31" s="961">
        <f>AP31-AQ31</f>
        <v>0</v>
      </c>
      <c r="AT31" s="961">
        <v>1</v>
      </c>
      <c r="AU31" s="961" t="str">
        <f>VLOOKUP($AT31,$AI$31:$AR$34,6,FALSE)</f>
        <v>England</v>
      </c>
      <c r="AV31" s="961">
        <f>VLOOKUP($AU31,$AN$31:$AR$34,2,FALSE)</f>
        <v>7</v>
      </c>
      <c r="AW31" s="961">
        <f>VLOOKUP($AU31,$AN$31:$AR$34,3,FALSE)</f>
        <v>8</v>
      </c>
      <c r="AX31" s="961">
        <f>VLOOKUP($AU31,$AN$31:$AR$34,4,FALSE)</f>
        <v>4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069">
        <v>2</v>
      </c>
      <c r="H32" s="1006" t="s">
        <v>6</v>
      </c>
      <c r="I32" s="1069">
        <v>2</v>
      </c>
      <c r="J32" s="1069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Italien</v>
      </c>
      <c r="N32" s="1090">
        <f>VLOOKUP(M32,$AU$31:$AY$34,2,FALSE)</f>
        <v>7</v>
      </c>
      <c r="O32" s="1090">
        <f>VLOOKUP(M32,$AU$31:$AY$34,3,FALSE)</f>
        <v>7</v>
      </c>
      <c r="P32" s="1090">
        <f>VLOOKUP(M32,$AU$31:$AY$34,4,FALSE)</f>
        <v>3</v>
      </c>
      <c r="Q32" s="1091">
        <f>VLOOKUP(M32,$AU$31:$AY$34,5,FALSE)</f>
        <v>4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2</v>
      </c>
      <c r="AC32" s="966">
        <f t="shared" si="48"/>
        <v>2</v>
      </c>
      <c r="AD32" s="965" t="s">
        <v>60</v>
      </c>
      <c r="AE32" s="966">
        <f t="shared" si="49"/>
        <v>1</v>
      </c>
      <c r="AF32" s="962">
        <f t="shared" si="50"/>
        <v>2</v>
      </c>
      <c r="AG32" s="962">
        <f t="shared" si="51"/>
        <v>2</v>
      </c>
      <c r="AI32" s="961">
        <f>RANK($AJ32,$AJ$31:$AJ$34,1)+COUNTIF($AJ$31:$AJ32,$AJ32)-1</f>
        <v>1</v>
      </c>
      <c r="AJ32" s="961">
        <f>AK32+AL32+AM32</f>
        <v>1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0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8</v>
      </c>
      <c r="AQ32" s="961">
        <f t="shared" ref="AQ32:AQ34" si="58">SUMIF($Z$31:$Z$36,$AN32,$AC$31:$AC$36)+SUMIF($AD$31:$AD$36,$AN32,$AG$31:$AG$36)</f>
        <v>4</v>
      </c>
      <c r="AR32" s="961">
        <f t="shared" ref="AR32:AR34" si="59">AP32-AQ32</f>
        <v>4</v>
      </c>
      <c r="AT32" s="961">
        <v>2</v>
      </c>
      <c r="AU32" s="961" t="str">
        <f t="shared" ref="AU32:AU34" si="60">VLOOKUP($AT32,$AI$31:$AR$34,6,FALSE)</f>
        <v>Italien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7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4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0</v>
      </c>
      <c r="BF32" s="1028" t="s">
        <v>6</v>
      </c>
      <c r="BG32" s="1029">
        <f>IF(I32='Resultat &amp; tabell'!$I32,2,0)</f>
        <v>2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069">
        <v>2</v>
      </c>
      <c r="H33" s="1006" t="s">
        <v>6</v>
      </c>
      <c r="I33" s="1069">
        <v>3</v>
      </c>
      <c r="J33" s="1069">
        <v>2</v>
      </c>
      <c r="K33" s="1083">
        <f>IF('Resultat &amp; tabell'!J33="",0,BI33)</f>
        <v>2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6</v>
      </c>
      <c r="P33" s="1105">
        <f>VLOOKUP(M33,$AU$31:$AY$34,4,FALSE)</f>
        <v>6</v>
      </c>
      <c r="Q33" s="1106">
        <f>VLOOKUP(M33,$AU$31:$AY$34,5,FALSE)</f>
        <v>0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2</v>
      </c>
      <c r="AC33" s="966">
        <f t="shared" si="48"/>
        <v>3</v>
      </c>
      <c r="AD33" s="965" t="s">
        <v>59</v>
      </c>
      <c r="AE33" s="966">
        <f t="shared" si="49"/>
        <v>3</v>
      </c>
      <c r="AF33" s="962">
        <f t="shared" si="50"/>
        <v>3</v>
      </c>
      <c r="AG33" s="962">
        <f t="shared" si="51"/>
        <v>2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0</v>
      </c>
      <c r="AQ33" s="961">
        <f t="shared" si="58"/>
        <v>8</v>
      </c>
      <c r="AR33" s="961">
        <f t="shared" si="59"/>
        <v>-8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6</v>
      </c>
      <c r="AX33" s="961">
        <f t="shared" si="63"/>
        <v>6</v>
      </c>
      <c r="AY33" s="961">
        <f t="shared" si="64"/>
        <v>0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2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2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069">
        <v>2</v>
      </c>
      <c r="H34" s="1006" t="s">
        <v>6</v>
      </c>
      <c r="I34" s="1069">
        <v>0</v>
      </c>
      <c r="J34" s="1069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0</v>
      </c>
      <c r="P34" s="1090">
        <f>VLOOKUP(M34,$AU$31:$AY$34,4,FALSE)</f>
        <v>8</v>
      </c>
      <c r="Q34" s="1091">
        <f>VLOOKUP(M34,$AU$31:$AY$34,5,FALSE)</f>
        <v>-8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2</v>
      </c>
      <c r="AJ34" s="961">
        <f>AK34+AL34+AM34</f>
        <v>2</v>
      </c>
      <c r="AK34" s="961">
        <f t="shared" si="53"/>
        <v>1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7</v>
      </c>
      <c r="AQ34" s="961">
        <f t="shared" si="58"/>
        <v>3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0</v>
      </c>
      <c r="AX34" s="961">
        <f t="shared" si="63"/>
        <v>8</v>
      </c>
      <c r="AY34" s="961">
        <f t="shared" si="64"/>
        <v>-8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069">
        <v>3</v>
      </c>
      <c r="H35" s="1006" t="s">
        <v>6</v>
      </c>
      <c r="I35" s="1069">
        <v>1</v>
      </c>
      <c r="J35" s="1069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069">
        <v>0</v>
      </c>
      <c r="H36" s="1006" t="s">
        <v>6</v>
      </c>
      <c r="I36" s="1069">
        <v>3</v>
      </c>
      <c r="J36" s="1069">
        <v>2</v>
      </c>
      <c r="K36" s="1083">
        <f>IF('Resultat &amp; tabell'!J36="",0,BI36)</f>
        <v>2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0</v>
      </c>
      <c r="AC36" s="966">
        <f t="shared" si="48"/>
        <v>3</v>
      </c>
      <c r="AD36" s="965" t="s">
        <v>59</v>
      </c>
      <c r="AE36" s="966">
        <f t="shared" si="49"/>
        <v>3</v>
      </c>
      <c r="AF36" s="962">
        <f t="shared" si="50"/>
        <v>3</v>
      </c>
      <c r="AG36" s="962">
        <f t="shared" si="51"/>
        <v>0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2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2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069">
        <v>1</v>
      </c>
      <c r="H40" s="1006" t="s">
        <v>6</v>
      </c>
      <c r="I40" s="1069">
        <v>2</v>
      </c>
      <c r="J40" s="1069">
        <v>2</v>
      </c>
      <c r="K40" s="1083">
        <f>IF('Resultat &amp; tabell'!J40="",0,BI40)</f>
        <v>0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7</v>
      </c>
      <c r="O40" s="1086">
        <f>VLOOKUP(M40,$AU$40:$AY$43,3,FALSE)</f>
        <v>7</v>
      </c>
      <c r="P40" s="1086">
        <f>VLOOKUP(M40,$AU$40:$AY$43,4,FALSE)</f>
        <v>4</v>
      </c>
      <c r="Q40" s="1087">
        <f>VLOOKUP(M40,$AU$40:$AY$43,5,FALSE)</f>
        <v>3</v>
      </c>
      <c r="Z40" s="965" t="s">
        <v>62</v>
      </c>
      <c r="AA40" s="966">
        <f t="shared" ref="AA40:AA45" si="65">IF(G40="",0,IF($G40&lt;$I40,0,IF($G40=$I40,1,3)))</f>
        <v>0</v>
      </c>
      <c r="AB40" s="966">
        <f t="shared" ref="AB40:AB45" si="66">G40</f>
        <v>1</v>
      </c>
      <c r="AC40" s="966">
        <f t="shared" ref="AC40:AC45" si="67">I40</f>
        <v>2</v>
      </c>
      <c r="AD40" s="965" t="s">
        <v>63</v>
      </c>
      <c r="AE40" s="966">
        <f t="shared" ref="AE40:AE45" si="68">IF(I40="",0,IF(I40&lt;G40,0,IF(G40=I40,1,3)))</f>
        <v>3</v>
      </c>
      <c r="AF40" s="962">
        <f t="shared" ref="AF40:AF45" si="69">I40</f>
        <v>2</v>
      </c>
      <c r="AG40" s="962">
        <f t="shared" ref="AG40:AG45" si="70">G40</f>
        <v>1</v>
      </c>
      <c r="AI40" s="961">
        <f>RANK($AJ40,$AJ$40:$AJ$43,1)+COUNTIF($AJ$40:$AJ40,$AJ40)-1</f>
        <v>4</v>
      </c>
      <c r="AJ40" s="961">
        <f>AK40+AL40+AM40</f>
        <v>4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4</v>
      </c>
      <c r="AN40" s="965" t="s">
        <v>62</v>
      </c>
      <c r="AO40" s="961">
        <f>SUMIF($Z$40:$Z$45,$AN40,$AA$40:$AA$45)+SUMIF($AD$40:$AD$45,$AN40,$AE$40:$AE$45)</f>
        <v>0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6</v>
      </c>
      <c r="AR40" s="961">
        <f>AP40-AQ40</f>
        <v>-3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7</v>
      </c>
      <c r="AW40" s="961">
        <f>VLOOKUP($AU40,$AN$40:$AR$43,3,FALSE)</f>
        <v>7</v>
      </c>
      <c r="AX40" s="961">
        <f>VLOOKUP($AU40,$AN$40:$AR$43,4,FALSE)</f>
        <v>4</v>
      </c>
      <c r="AY40" s="961">
        <f>VLOOKUP($AU40,$AN$40:$AR$43,5,FALSE)</f>
        <v>3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0</v>
      </c>
      <c r="BI40" s="1013">
        <f t="shared" ref="BI40:BI45" si="71">SUM(BE40+BG40+BH40)</f>
        <v>0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069">
        <v>3</v>
      </c>
      <c r="H41" s="1006" t="s">
        <v>6</v>
      </c>
      <c r="I41" s="1069">
        <v>1</v>
      </c>
      <c r="J41" s="1069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Ecuador</v>
      </c>
      <c r="N41" s="1090">
        <f>VLOOKUP(M41,$AU$40:$AY$43,2,FALSE)</f>
        <v>5</v>
      </c>
      <c r="O41" s="1090">
        <f>VLOOKUP(M41,$AU$40:$AY$43,3,FALSE)</f>
        <v>7</v>
      </c>
      <c r="P41" s="1090">
        <f>VLOOKUP(M41,$AU$40:$AY$43,4,FALSE)</f>
        <v>6</v>
      </c>
      <c r="Q41" s="1091">
        <f>VLOOKUP(M41,$AU$40:$AY$43,5,FALSE)</f>
        <v>1</v>
      </c>
      <c r="Z41" s="965" t="s">
        <v>64</v>
      </c>
      <c r="AA41" s="966">
        <f t="shared" si="65"/>
        <v>3</v>
      </c>
      <c r="AB41" s="966">
        <f t="shared" si="66"/>
        <v>3</v>
      </c>
      <c r="AC41" s="966">
        <f t="shared" si="67"/>
        <v>1</v>
      </c>
      <c r="AD41" s="965" t="s">
        <v>65</v>
      </c>
      <c r="AE41" s="966">
        <f t="shared" si="68"/>
        <v>0</v>
      </c>
      <c r="AF41" s="962">
        <f t="shared" si="69"/>
        <v>1</v>
      </c>
      <c r="AG41" s="962">
        <f t="shared" si="70"/>
        <v>3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7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4</v>
      </c>
      <c r="AR41" s="961">
        <f t="shared" ref="AR41:AR43" si="78">AP41-AQ41</f>
        <v>3</v>
      </c>
      <c r="AT41" s="961">
        <v>2</v>
      </c>
      <c r="AU41" s="961" t="str">
        <f t="shared" ref="AU41:AU43" si="79">VLOOKUP($AT41,$AI$40:$AR$43,6,FALSE)</f>
        <v>Ecuador</v>
      </c>
      <c r="AV41" s="961">
        <f t="shared" ref="AV41:AV43" si="80">VLOOKUP($AU41,$AN$40:$AR$43,2,FALSE)</f>
        <v>5</v>
      </c>
      <c r="AW41" s="961">
        <f t="shared" ref="AW41:AW43" si="81">VLOOKUP($AU41,$AN$40:$AR$43,3,FALSE)</f>
        <v>7</v>
      </c>
      <c r="AX41" s="961">
        <f t="shared" ref="AX41:AX43" si="82">VLOOKUP($AU41,$AN$40:$AR$43,4,FALSE)</f>
        <v>6</v>
      </c>
      <c r="AY41" s="961">
        <f t="shared" ref="AY41:AY43" si="83">VLOOKUP($AU41,$AN$40:$AR$43,5,FALSE)</f>
        <v>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2</v>
      </c>
      <c r="BF41" s="1028" t="s">
        <v>6</v>
      </c>
      <c r="BG41" s="1029">
        <f>IF(I41='Resultat &amp; tabell'!$I41,2,0)</f>
        <v>0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069">
        <v>1</v>
      </c>
      <c r="H42" s="1006" t="s">
        <v>6</v>
      </c>
      <c r="I42" s="1069">
        <v>2</v>
      </c>
      <c r="J42" s="1069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4</v>
      </c>
      <c r="O42" s="1105">
        <f>VLOOKUP(M42,$AU$40:$AY$43,3,FALSE)</f>
        <v>6</v>
      </c>
      <c r="P42" s="1105">
        <f>VLOOKUP(M42,$AU$40:$AY$43,4,FALSE)</f>
        <v>7</v>
      </c>
      <c r="Q42" s="1106">
        <f>VLOOKUP(M42,$AU$40:$AY$43,5,FALSE)</f>
        <v>-1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2</v>
      </c>
      <c r="AD42" s="965" t="s">
        <v>64</v>
      </c>
      <c r="AE42" s="966">
        <f t="shared" si="68"/>
        <v>3</v>
      </c>
      <c r="AF42" s="962">
        <f t="shared" si="69"/>
        <v>2</v>
      </c>
      <c r="AG42" s="962">
        <f t="shared" si="70"/>
        <v>1</v>
      </c>
      <c r="AI42" s="961">
        <f>RANK($AJ42,$AJ$40:$AJ$43,1)+COUNTIF($AJ$40:$AJ42,$AJ42)-1</f>
        <v>2</v>
      </c>
      <c r="AJ42" s="961">
        <f>AK42+AL42+AM42</f>
        <v>2</v>
      </c>
      <c r="AK42" s="961">
        <f t="shared" si="72"/>
        <v>0</v>
      </c>
      <c r="AL42" s="961">
        <f t="shared" si="73"/>
        <v>0</v>
      </c>
      <c r="AM42" s="961">
        <f t="shared" si="74"/>
        <v>2</v>
      </c>
      <c r="AN42" s="965" t="s">
        <v>63</v>
      </c>
      <c r="AO42" s="961">
        <f t="shared" si="75"/>
        <v>5</v>
      </c>
      <c r="AP42" s="961">
        <f t="shared" si="76"/>
        <v>7</v>
      </c>
      <c r="AQ42" s="961">
        <f t="shared" si="77"/>
        <v>6</v>
      </c>
      <c r="AR42" s="961">
        <f t="shared" si="78"/>
        <v>1</v>
      </c>
      <c r="AT42" s="961">
        <v>3</v>
      </c>
      <c r="AU42" s="961" t="str">
        <f t="shared" si="79"/>
        <v>Honduras</v>
      </c>
      <c r="AV42" s="961">
        <f t="shared" si="80"/>
        <v>4</v>
      </c>
      <c r="AW42" s="961">
        <f t="shared" si="81"/>
        <v>6</v>
      </c>
      <c r="AX42" s="961">
        <f t="shared" si="82"/>
        <v>7</v>
      </c>
      <c r="AY42" s="961">
        <f t="shared" si="83"/>
        <v>-1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069">
        <v>3</v>
      </c>
      <c r="H43" s="1006" t="s">
        <v>6</v>
      </c>
      <c r="I43" s="1069">
        <v>3</v>
      </c>
      <c r="J43" s="1069" t="s">
        <v>122</v>
      </c>
      <c r="K43" s="1083">
        <f>IF('Resultat &amp; tabell'!J43="",0,BI43)</f>
        <v>0</v>
      </c>
      <c r="L43" s="1073">
        <v>4</v>
      </c>
      <c r="M43" s="1093" t="str">
        <f>VLOOKUP(L43,$AT$40:$AY$43,2,FALSE)</f>
        <v>Schweiz</v>
      </c>
      <c r="N43" s="1090">
        <f>VLOOKUP(M43,$AU$40:$AY$43,2,FALSE)</f>
        <v>0</v>
      </c>
      <c r="O43" s="1090">
        <f>VLOOKUP(M43,$AU$40:$AY$43,3,FALSE)</f>
        <v>3</v>
      </c>
      <c r="P43" s="1090">
        <f>VLOOKUP(M43,$AU$40:$AY$43,4,FALSE)</f>
        <v>6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3</v>
      </c>
      <c r="AC43" s="966">
        <f t="shared" si="67"/>
        <v>3</v>
      </c>
      <c r="AD43" s="965" t="s">
        <v>63</v>
      </c>
      <c r="AE43" s="966">
        <f t="shared" si="68"/>
        <v>1</v>
      </c>
      <c r="AF43" s="962">
        <f t="shared" si="69"/>
        <v>3</v>
      </c>
      <c r="AG43" s="962">
        <f t="shared" si="70"/>
        <v>3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4</v>
      </c>
      <c r="AP43" s="961">
        <f t="shared" si="76"/>
        <v>6</v>
      </c>
      <c r="AQ43" s="961">
        <f t="shared" si="77"/>
        <v>7</v>
      </c>
      <c r="AR43" s="961">
        <f t="shared" si="78"/>
        <v>-1</v>
      </c>
      <c r="AT43" s="961">
        <v>4</v>
      </c>
      <c r="AU43" s="961" t="str">
        <f t="shared" si="79"/>
        <v>Schweiz</v>
      </c>
      <c r="AV43" s="961">
        <f t="shared" si="80"/>
        <v>0</v>
      </c>
      <c r="AW43" s="961">
        <f t="shared" si="81"/>
        <v>3</v>
      </c>
      <c r="AX43" s="961">
        <f t="shared" si="82"/>
        <v>6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0</v>
      </c>
      <c r="BH43" s="1029">
        <f>IF(J43='Resultat &amp; tabell'!$J43,1,0)</f>
        <v>0</v>
      </c>
      <c r="BI43" s="1013">
        <f t="shared" si="71"/>
        <v>0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069">
        <v>2</v>
      </c>
      <c r="H44" s="1006" t="s">
        <v>6</v>
      </c>
      <c r="I44" s="1069">
        <v>1</v>
      </c>
      <c r="J44" s="1069">
        <v>1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3</v>
      </c>
      <c r="AB44" s="966">
        <f t="shared" si="66"/>
        <v>2</v>
      </c>
      <c r="AC44" s="966">
        <f t="shared" si="67"/>
        <v>1</v>
      </c>
      <c r="AD44" s="965" t="s">
        <v>62</v>
      </c>
      <c r="AE44" s="966">
        <f t="shared" si="68"/>
        <v>0</v>
      </c>
      <c r="AF44" s="962">
        <f t="shared" si="69"/>
        <v>1</v>
      </c>
      <c r="AG44" s="962">
        <f t="shared" si="70"/>
        <v>2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069">
        <v>2</v>
      </c>
      <c r="H45" s="1006" t="s">
        <v>6</v>
      </c>
      <c r="I45" s="1069">
        <v>2</v>
      </c>
      <c r="J45" s="1069" t="s">
        <v>122</v>
      </c>
      <c r="K45" s="1083">
        <f>IF('Resultat &amp; tabell'!J45="",0,BI45)</f>
        <v>0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1</v>
      </c>
      <c r="AB45" s="966">
        <f t="shared" si="66"/>
        <v>2</v>
      </c>
      <c r="AC45" s="966">
        <f t="shared" si="67"/>
        <v>2</v>
      </c>
      <c r="AD45" s="965" t="s">
        <v>64</v>
      </c>
      <c r="AE45" s="966">
        <f t="shared" si="68"/>
        <v>1</v>
      </c>
      <c r="AF45" s="962">
        <f t="shared" si="69"/>
        <v>2</v>
      </c>
      <c r="AG45" s="962">
        <f t="shared" si="70"/>
        <v>2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0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0</v>
      </c>
      <c r="BI45" s="1013">
        <f t="shared" si="71"/>
        <v>0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069">
        <v>2</v>
      </c>
      <c r="H49" s="1006" t="s">
        <v>6</v>
      </c>
      <c r="I49" s="1069">
        <v>0</v>
      </c>
      <c r="J49" s="1069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8</v>
      </c>
      <c r="P49" s="1086">
        <f>VLOOKUP(M49,$AU$49:$AY$52,4,FALSE)</f>
        <v>1</v>
      </c>
      <c r="Q49" s="1087">
        <f>VLOOKUP(M49,$AU$49:$AY$52,5,FALSE)</f>
        <v>7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8</v>
      </c>
      <c r="AQ49" s="961">
        <f>SUMIF($Z$49:$Z$54,$AN49,$AC$49:$AC$54)+SUMIF($AD$49:$AD$54,$AN49,$AG$49:$AG$54)</f>
        <v>1</v>
      </c>
      <c r="AR49" s="961">
        <f>AP49-AQ49</f>
        <v>7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8</v>
      </c>
      <c r="AX49" s="961">
        <f>VLOOKUP($AU49,$AN$49:$AR$52,4,FALSE)</f>
        <v>1</v>
      </c>
      <c r="AY49" s="961">
        <f>VLOOKUP($AU49,$AN$49:$AR$52,5,FALSE)</f>
        <v>7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069">
        <v>1</v>
      </c>
      <c r="H50" s="1006" t="s">
        <v>6</v>
      </c>
      <c r="I50" s="1069">
        <v>3</v>
      </c>
      <c r="J50" s="1069">
        <v>2</v>
      </c>
      <c r="K50" s="1083">
        <f>IF('Resultat &amp; tabell'!J50="",0,BI50)</f>
        <v>0</v>
      </c>
      <c r="L50" s="1073">
        <v>2</v>
      </c>
      <c r="M50" s="1089" t="str">
        <f>VLOOKUP(L50,$AT$49:$AY$52,2,FALSE)</f>
        <v>Nigeria</v>
      </c>
      <c r="N50" s="1090">
        <f>VLOOKUP(M50,$AU$49:$AY$52,2,FALSE)</f>
        <v>4</v>
      </c>
      <c r="O50" s="1090">
        <f>VLOOKUP(M50,$AU$49:$AY$52,3,FALSE)</f>
        <v>5</v>
      </c>
      <c r="P50" s="1090">
        <f>VLOOKUP(M50,$AU$49:$AY$52,4,FALSE)</f>
        <v>4</v>
      </c>
      <c r="Q50" s="1091">
        <f>VLOOKUP(M50,$AU$49:$AY$52,5,FALSE)</f>
        <v>1</v>
      </c>
      <c r="Z50" s="965" t="s">
        <v>69</v>
      </c>
      <c r="AA50" s="966">
        <f t="shared" si="84"/>
        <v>0</v>
      </c>
      <c r="AB50" s="966">
        <f t="shared" si="85"/>
        <v>1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1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9</v>
      </c>
      <c r="AR50" s="961">
        <f t="shared" ref="AR50:AR52" si="97">AP50-AQ50</f>
        <v>-8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4</v>
      </c>
      <c r="AW50" s="961">
        <f t="shared" ref="AW50:AW52" si="100">VLOOKUP($AU50,$AN$49:$AR$52,3,FALSE)</f>
        <v>5</v>
      </c>
      <c r="AX50" s="961">
        <f t="shared" ref="AX50:AX52" si="101">VLOOKUP($AU50,$AN$49:$AR$52,4,FALSE)</f>
        <v>4</v>
      </c>
      <c r="AY50" s="961">
        <f t="shared" ref="AY50:AY52" si="102">VLOOKUP($AU50,$AN$49:$AR$52,5,FALSE)</f>
        <v>1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0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0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069">
        <v>4</v>
      </c>
      <c r="H51" s="1006" t="s">
        <v>6</v>
      </c>
      <c r="I51" s="1069">
        <v>0</v>
      </c>
      <c r="J51" s="1069">
        <v>1</v>
      </c>
      <c r="K51" s="1083">
        <f>IF('Resultat &amp; tabell'!J51="",0,BI51)</f>
        <v>3</v>
      </c>
      <c r="L51" s="1073">
        <v>3</v>
      </c>
      <c r="M51" s="1104" t="str">
        <f>VLOOKUP(L51,$AT$49:$AY$52,2,FALSE)</f>
        <v>Bosnien</v>
      </c>
      <c r="N51" s="1105">
        <f>VLOOKUP(M51,$AU$49:$AY$52,2,FALSE)</f>
        <v>4</v>
      </c>
      <c r="O51" s="1105">
        <f>VLOOKUP(M51,$AU$49:$AY$52,3,FALSE)</f>
        <v>3</v>
      </c>
      <c r="P51" s="1105">
        <f>VLOOKUP(M51,$AU$49:$AY$52,4,FALSE)</f>
        <v>3</v>
      </c>
      <c r="Q51" s="1106">
        <f>VLOOKUP(M51,$AU$49:$AY$52,5,FALSE)</f>
        <v>0</v>
      </c>
      <c r="Z51" s="965" t="s">
        <v>67</v>
      </c>
      <c r="AA51" s="966">
        <f t="shared" si="84"/>
        <v>3</v>
      </c>
      <c r="AB51" s="966">
        <f t="shared" si="85"/>
        <v>4</v>
      </c>
      <c r="AC51" s="966">
        <f t="shared" si="86"/>
        <v>0</v>
      </c>
      <c r="AD51" s="965" t="s">
        <v>69</v>
      </c>
      <c r="AE51" s="966">
        <f t="shared" si="87"/>
        <v>0</v>
      </c>
      <c r="AF51" s="962">
        <f t="shared" si="88"/>
        <v>0</v>
      </c>
      <c r="AG51" s="962">
        <f t="shared" si="89"/>
        <v>4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1</v>
      </c>
      <c r="AM51" s="961">
        <f t="shared" si="93"/>
        <v>2</v>
      </c>
      <c r="AN51" s="965" t="s">
        <v>68</v>
      </c>
      <c r="AO51" s="961">
        <f t="shared" si="94"/>
        <v>4</v>
      </c>
      <c r="AP51" s="961">
        <f t="shared" si="95"/>
        <v>3</v>
      </c>
      <c r="AQ51" s="961">
        <f t="shared" si="96"/>
        <v>3</v>
      </c>
      <c r="AR51" s="961">
        <f t="shared" si="97"/>
        <v>0</v>
      </c>
      <c r="AT51" s="961">
        <v>3</v>
      </c>
      <c r="AU51" s="961" t="str">
        <f t="shared" si="98"/>
        <v>Bosnien</v>
      </c>
      <c r="AV51" s="961">
        <f t="shared" si="99"/>
        <v>4</v>
      </c>
      <c r="AW51" s="961">
        <f t="shared" si="100"/>
        <v>3</v>
      </c>
      <c r="AX51" s="961">
        <f t="shared" si="101"/>
        <v>3</v>
      </c>
      <c r="AY51" s="961">
        <f t="shared" si="102"/>
        <v>0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2</v>
      </c>
      <c r="BH51" s="1029">
        <f>IF(J51='Resultat &amp; tabell'!$J51,1,0)</f>
        <v>1</v>
      </c>
      <c r="BI51" s="1013">
        <f t="shared" si="90"/>
        <v>3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069">
        <v>1</v>
      </c>
      <c r="H52" s="1006" t="s">
        <v>6</v>
      </c>
      <c r="I52" s="1069">
        <v>1</v>
      </c>
      <c r="J52" s="1069" t="s">
        <v>122</v>
      </c>
      <c r="K52" s="1083">
        <f>IF('Resultat &amp; tabell'!J52="",0,BI52)</f>
        <v>2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9</v>
      </c>
      <c r="Q52" s="1091">
        <f>VLOOKUP(M52,$AU$49:$AY$52,5,FALSE)</f>
        <v>-8</v>
      </c>
      <c r="Z52" s="965" t="s">
        <v>70</v>
      </c>
      <c r="AA52" s="966">
        <f t="shared" si="84"/>
        <v>1</v>
      </c>
      <c r="AB52" s="966">
        <f t="shared" si="85"/>
        <v>1</v>
      </c>
      <c r="AC52" s="966">
        <f t="shared" si="86"/>
        <v>1</v>
      </c>
      <c r="AD52" s="965" t="s">
        <v>68</v>
      </c>
      <c r="AE52" s="966">
        <f t="shared" si="87"/>
        <v>1</v>
      </c>
      <c r="AF52" s="962">
        <f t="shared" si="88"/>
        <v>1</v>
      </c>
      <c r="AG52" s="962">
        <f t="shared" si="89"/>
        <v>1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4</v>
      </c>
      <c r="AP52" s="961">
        <f t="shared" si="95"/>
        <v>5</v>
      </c>
      <c r="AQ52" s="961">
        <f t="shared" si="96"/>
        <v>4</v>
      </c>
      <c r="AR52" s="961">
        <f t="shared" si="97"/>
        <v>1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9</v>
      </c>
      <c r="AY52" s="961">
        <f t="shared" si="102"/>
        <v>-8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2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0</v>
      </c>
      <c r="BI52" s="1013">
        <f t="shared" si="90"/>
        <v>2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069">
        <v>1</v>
      </c>
      <c r="H53" s="1006" t="s">
        <v>6</v>
      </c>
      <c r="I53" s="1069">
        <v>2</v>
      </c>
      <c r="J53" s="1069">
        <v>2</v>
      </c>
      <c r="K53" s="1083">
        <f>IF('Resultat &amp; tabell'!J53="",0,BI53)</f>
        <v>0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0</v>
      </c>
      <c r="BI53" s="1013">
        <f t="shared" si="90"/>
        <v>0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069">
        <v>2</v>
      </c>
      <c r="H54" s="1006" t="s">
        <v>6</v>
      </c>
      <c r="I54" s="1069">
        <v>0</v>
      </c>
      <c r="J54" s="1069">
        <v>1</v>
      </c>
      <c r="K54" s="1083">
        <f>IF('Resultat &amp; tabell'!J54="",0,BI54)</f>
        <v>0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2</v>
      </c>
      <c r="BH54" s="1029">
        <f>IF(J54='Resultat &amp; tabell'!$J54,1,0)</f>
        <v>0</v>
      </c>
      <c r="BI54" s="1013">
        <f t="shared" si="90"/>
        <v>2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069">
        <v>3</v>
      </c>
      <c r="H58" s="1006" t="s">
        <v>6</v>
      </c>
      <c r="I58" s="1069">
        <v>1</v>
      </c>
      <c r="J58" s="1069">
        <v>1</v>
      </c>
      <c r="K58" s="1083">
        <f>IF('Resultat &amp; tabell'!J58="",0,BI58)</f>
        <v>1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8</v>
      </c>
      <c r="P58" s="1086">
        <f>VLOOKUP(M58,$AU$58:$AY$61,4,FALSE)</f>
        <v>4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3</v>
      </c>
      <c r="AB58" s="966">
        <f t="shared" ref="AB58:AB63" si="104">G58</f>
        <v>3</v>
      </c>
      <c r="AC58" s="966">
        <f t="shared" ref="AC58:AC63" si="105">I58</f>
        <v>1</v>
      </c>
      <c r="AD58" s="965" t="s">
        <v>73</v>
      </c>
      <c r="AE58" s="966">
        <f t="shared" ref="AE58:AE63" si="106">IF(I58="",0,IF(I58&lt;G58,0,IF(G58=I58,1,3)))</f>
        <v>0</v>
      </c>
      <c r="AF58" s="962">
        <f t="shared" ref="AF58:AF63" si="107">I58</f>
        <v>1</v>
      </c>
      <c r="AG58" s="962">
        <f t="shared" ref="AG58:AG63" si="108">G58</f>
        <v>3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8</v>
      </c>
      <c r="AQ58" s="961">
        <f>SUMIF($Z$58:$Z$63,$AN58,$AC$58:$AC$63)+SUMIF($AD$58:$AD$63,$AN58,$AG$58:$AG$63)</f>
        <v>4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8</v>
      </c>
      <c r="AX58" s="961">
        <f>VLOOKUP($AU58,$AN$58:$AR$61,4,FALSE)</f>
        <v>4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1</v>
      </c>
      <c r="BI58" s="1013">
        <f t="shared" ref="BI58:BI63" si="109">SUM(BE58+BG58+BH58)</f>
        <v>1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069">
        <v>1</v>
      </c>
      <c r="H59" s="1006" t="s">
        <v>6</v>
      </c>
      <c r="I59" s="1069">
        <v>2</v>
      </c>
      <c r="J59" s="106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4</v>
      </c>
      <c r="O59" s="1090">
        <f>VLOOKUP(M59,$AU$58:$AY$61,3,FALSE)</f>
        <v>3</v>
      </c>
      <c r="P59" s="1090">
        <f>VLOOKUP(M59,$AU$58:$AY$61,4,FALSE)</f>
        <v>4</v>
      </c>
      <c r="Q59" s="1091">
        <f>VLOOKUP(M59,$AU$58:$AY$61,5,FALSE)</f>
        <v>-1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2</v>
      </c>
      <c r="AP59" s="961">
        <f t="shared" ref="AP59:AP61" si="114">SUMIF($Z$58:$Z$63,$AN59,$AB$58:$AB$63)+SUMIF($AD$58:$AD$63,$AN59,$AF$58:$AF$63)</f>
        <v>4</v>
      </c>
      <c r="AQ59" s="961">
        <f t="shared" ref="AQ59:AQ61" si="115">SUMIF($Z$58:$Z$63,$AN59,$AC$58:$AC$63)+SUMIF($AD$58:$AD$63,$AN59,$AG$58:$AG$63)</f>
        <v>5</v>
      </c>
      <c r="AR59" s="961">
        <f t="shared" ref="AR59:AR61" si="116">AP59-AQ59</f>
        <v>-1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4</v>
      </c>
      <c r="AW59" s="961">
        <f t="shared" ref="AW59:AW61" si="119">VLOOKUP($AU59,$AN$58:$AR$61,3,FALSE)</f>
        <v>3</v>
      </c>
      <c r="AX59" s="961">
        <f t="shared" ref="AX59:AX61" si="120">VLOOKUP($AU59,$AN$58:$AR$61,4,FALSE)</f>
        <v>4</v>
      </c>
      <c r="AY59" s="961">
        <f t="shared" ref="AY59:AY61" si="121">VLOOKUP($AU59,$AN$58:$AR$61,5,FALSE)</f>
        <v>-1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069">
        <v>2</v>
      </c>
      <c r="H60" s="1006" t="s">
        <v>6</v>
      </c>
      <c r="I60" s="1069">
        <v>2</v>
      </c>
      <c r="J60" s="1069" t="s">
        <v>122</v>
      </c>
      <c r="K60" s="1083">
        <f>IF('Resultat &amp; tabell'!J60="",0,BI60)</f>
        <v>5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3</v>
      </c>
      <c r="P60" s="1105">
        <f>VLOOKUP(M60,$AU$58:$AY$61,4,FALSE)</f>
        <v>5</v>
      </c>
      <c r="Q60" s="1106">
        <f>VLOOKUP(M60,$AU$58:$AY$61,5,FALSE)</f>
        <v>-2</v>
      </c>
      <c r="Z60" s="965" t="s">
        <v>72</v>
      </c>
      <c r="AA60" s="966">
        <f t="shared" si="103"/>
        <v>1</v>
      </c>
      <c r="AB60" s="966">
        <f t="shared" si="104"/>
        <v>2</v>
      </c>
      <c r="AC60" s="966">
        <f t="shared" si="105"/>
        <v>2</v>
      </c>
      <c r="AD60" s="965" t="s">
        <v>74</v>
      </c>
      <c r="AE60" s="966">
        <f t="shared" si="106"/>
        <v>1</v>
      </c>
      <c r="AF60" s="962">
        <f t="shared" si="107"/>
        <v>2</v>
      </c>
      <c r="AG60" s="962">
        <f t="shared" si="108"/>
        <v>2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4</v>
      </c>
      <c r="AP60" s="961">
        <f t="shared" si="114"/>
        <v>3</v>
      </c>
      <c r="AQ60" s="961">
        <f t="shared" si="115"/>
        <v>4</v>
      </c>
      <c r="AR60" s="961">
        <f t="shared" si="116"/>
        <v>-1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3</v>
      </c>
      <c r="AX60" s="961">
        <f t="shared" si="120"/>
        <v>5</v>
      </c>
      <c r="AY60" s="961">
        <f t="shared" si="121"/>
        <v>-2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2</v>
      </c>
      <c r="BF60" s="1028" t="s">
        <v>6</v>
      </c>
      <c r="BG60" s="1029">
        <f>IF(I60='Resultat &amp; tabell'!$I60,2,0)</f>
        <v>2</v>
      </c>
      <c r="BH60" s="1029">
        <f>IF(J60='Resultat &amp; tabell'!$J60,1,0)</f>
        <v>1</v>
      </c>
      <c r="BI60" s="1013">
        <f t="shared" si="109"/>
        <v>5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069">
        <v>0</v>
      </c>
      <c r="H61" s="1006" t="s">
        <v>6</v>
      </c>
      <c r="I61" s="1069">
        <v>1</v>
      </c>
      <c r="J61" s="1069">
        <v>2</v>
      </c>
      <c r="K61" s="1083">
        <f>IF('Resultat &amp; tabell'!J61="",0,BI61)</f>
        <v>0</v>
      </c>
      <c r="L61" s="1073">
        <v>4</v>
      </c>
      <c r="M61" s="1093" t="str">
        <f>VLOOKUP(L61,$AT$58:$AY$61,2,FALSE)</f>
        <v>Ghana</v>
      </c>
      <c r="N61" s="1090">
        <f>VLOOKUP(M61,$AU$58:$AY$61,2,FALSE)</f>
        <v>2</v>
      </c>
      <c r="O61" s="1090">
        <f>VLOOKUP(M61,$AU$58:$AY$61,3,FALSE)</f>
        <v>4</v>
      </c>
      <c r="P61" s="1090">
        <f>VLOOKUP(M61,$AU$58:$AY$61,4,FALSE)</f>
        <v>5</v>
      </c>
      <c r="Q61" s="1091">
        <f>VLOOKUP(M61,$AU$58:$AY$61,5,FALSE)</f>
        <v>-1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1</v>
      </c>
      <c r="AD61" s="965" t="s">
        <v>73</v>
      </c>
      <c r="AE61" s="966">
        <f t="shared" si="106"/>
        <v>3</v>
      </c>
      <c r="AF61" s="962">
        <f t="shared" si="107"/>
        <v>1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3</v>
      </c>
      <c r="AQ61" s="961">
        <f t="shared" si="115"/>
        <v>5</v>
      </c>
      <c r="AR61" s="961">
        <f t="shared" si="116"/>
        <v>-2</v>
      </c>
      <c r="AT61" s="961">
        <v>4</v>
      </c>
      <c r="AU61" s="961" t="str">
        <f t="shared" si="117"/>
        <v>Ghana</v>
      </c>
      <c r="AV61" s="961">
        <f t="shared" si="118"/>
        <v>2</v>
      </c>
      <c r="AW61" s="961">
        <f t="shared" si="119"/>
        <v>4</v>
      </c>
      <c r="AX61" s="961">
        <f t="shared" si="120"/>
        <v>5</v>
      </c>
      <c r="AY61" s="961">
        <f t="shared" si="121"/>
        <v>-1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0</v>
      </c>
      <c r="BH61" s="1029">
        <f>IF(J61='Resultat &amp; tabell'!$J61,1,0)</f>
        <v>0</v>
      </c>
      <c r="BI61" s="1013">
        <f t="shared" si="109"/>
        <v>0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069">
        <v>1</v>
      </c>
      <c r="H62" s="1006" t="s">
        <v>6</v>
      </c>
      <c r="I62" s="1069">
        <v>3</v>
      </c>
      <c r="J62" s="1069">
        <v>2</v>
      </c>
      <c r="K62" s="1083">
        <f>IF('Resultat &amp; tabell'!J62="",0,BI62)</f>
        <v>0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1</v>
      </c>
      <c r="AC62" s="966">
        <f t="shared" si="105"/>
        <v>3</v>
      </c>
      <c r="AD62" s="965" t="s">
        <v>72</v>
      </c>
      <c r="AE62" s="966">
        <f t="shared" si="106"/>
        <v>3</v>
      </c>
      <c r="AF62" s="962">
        <f t="shared" si="107"/>
        <v>3</v>
      </c>
      <c r="AG62" s="962">
        <f t="shared" si="108"/>
        <v>1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0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0</v>
      </c>
      <c r="BI62" s="1013">
        <f t="shared" si="109"/>
        <v>0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069">
        <v>1</v>
      </c>
      <c r="H63" s="1006" t="s">
        <v>6</v>
      </c>
      <c r="I63" s="1069">
        <v>1</v>
      </c>
      <c r="J63" s="1069" t="s">
        <v>122</v>
      </c>
      <c r="K63" s="1083">
        <f>IF('Resultat &amp; tabell'!J63="",0,BI63)</f>
        <v>0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0</v>
      </c>
      <c r="BH63" s="1029">
        <f>IF(J63='Resultat &amp; tabell'!$J63,1,0)</f>
        <v>0</v>
      </c>
      <c r="BI63" s="1013">
        <f t="shared" si="109"/>
        <v>0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069">
        <v>4</v>
      </c>
      <c r="H67" s="1006" t="s">
        <v>6</v>
      </c>
      <c r="I67" s="1069">
        <v>1</v>
      </c>
      <c r="J67" s="1069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9</v>
      </c>
      <c r="O67" s="1086">
        <f>VLOOKUP(M67,$AU$67:$AY$70,3,FALSE)</f>
        <v>11</v>
      </c>
      <c r="P67" s="1086">
        <f>VLOOKUP(M67,$AU$67:$AY$70,4,FALSE)</f>
        <v>4</v>
      </c>
      <c r="Q67" s="1087">
        <f>VLOOKUP(M67,$AU$67:$AY$70,5,FALSE)</f>
        <v>7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4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4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9</v>
      </c>
      <c r="AP67" s="961">
        <f>SUMIF($Z$67:$Z$72,$AN67,$AB$67:$AB$72)+SUMIF($AD$67:$AD$72,$AN67,$AF$67:$AF$72)</f>
        <v>11</v>
      </c>
      <c r="AQ67" s="961">
        <f>SUMIF($Z$67:$Z$72,$AN67,$AC$67:$AC$72)+SUMIF($AD$67:$AD$72,$AN67,$AG$67:$AG$72)</f>
        <v>4</v>
      </c>
      <c r="AR67" s="961">
        <f>AP67-AQ67</f>
        <v>7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9</v>
      </c>
      <c r="AW67" s="961">
        <f>VLOOKUP($AU67,$AN$67:$AR$70,3,FALSE)</f>
        <v>11</v>
      </c>
      <c r="AX67" s="961">
        <f>VLOOKUP($AU67,$AN$67:$AR$70,4,FALSE)</f>
        <v>4</v>
      </c>
      <c r="AY67" s="961">
        <f>VLOOKUP($AU67,$AN$67:$AR$70,5,FALSE)</f>
        <v>7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069">
        <v>2</v>
      </c>
      <c r="H68" s="1006" t="s">
        <v>6</v>
      </c>
      <c r="I68" s="1069">
        <v>0</v>
      </c>
      <c r="J68" s="1069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6</v>
      </c>
      <c r="O68" s="1090">
        <f>VLOOKUP(M68,$AU$67:$AY$70,3,FALSE)</f>
        <v>7</v>
      </c>
      <c r="P68" s="1090">
        <f>VLOOKUP(M68,$AU$67:$AY$70,4,FALSE)</f>
        <v>4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0</v>
      </c>
      <c r="AM68" s="961">
        <f t="shared" ref="AM68:AM70" si="131">RANK(AO68,$AO$67:$AO$70)</f>
        <v>2</v>
      </c>
      <c r="AN68" s="965" t="s">
        <v>79</v>
      </c>
      <c r="AO68" s="961">
        <f t="shared" ref="AO68:AO70" si="132">SUMIF($Z$67:$Z$72,$AN68,$AA$67:$AA$72)+SUMIF($AD$67:$AD$72,$AN68,$AE$67:$AE$72)</f>
        <v>6</v>
      </c>
      <c r="AP68" s="961">
        <f t="shared" ref="AP68:AP70" si="133">SUMIF($Z$67:$Z$72,$AN68,$AB$67:$AB$72)+SUMIF($AD$67:$AD$72,$AN68,$AF$67:$AF$72)</f>
        <v>7</v>
      </c>
      <c r="AQ68" s="961">
        <f t="shared" ref="AQ68:AQ70" si="134">SUMIF($Z$67:$Z$72,$AN68,$AC$67:$AC$72)+SUMIF($AD$67:$AD$72,$AN68,$AG$67:$AG$72)</f>
        <v>4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6</v>
      </c>
      <c r="AW68" s="961">
        <f t="shared" ref="AW68:AW70" si="138">VLOOKUP($AU68,$AN$67:$AR$70,3,FALSE)</f>
        <v>7</v>
      </c>
      <c r="AX68" s="961">
        <f t="shared" ref="AX68:AX70" si="139">VLOOKUP($AU68,$AN$67:$AR$70,4,FALSE)</f>
        <v>4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069">
        <v>3</v>
      </c>
      <c r="H69" s="1006" t="s">
        <v>6</v>
      </c>
      <c r="I69" s="1069">
        <v>2</v>
      </c>
      <c r="J69" s="1069">
        <v>1</v>
      </c>
      <c r="K69" s="1083">
        <f>IF('Resultat &amp; tabell'!J69="",0,BI69)</f>
        <v>1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2</v>
      </c>
      <c r="P69" s="1105">
        <f>VLOOKUP(M69,$AU$67:$AY$70,4,FALSE)</f>
        <v>7</v>
      </c>
      <c r="Q69" s="1106">
        <f>VLOOKUP(M69,$AU$67:$AY$70,5,FALSE)</f>
        <v>-5</v>
      </c>
      <c r="Z69" s="965" t="s">
        <v>77</v>
      </c>
      <c r="AA69" s="966">
        <f t="shared" si="122"/>
        <v>3</v>
      </c>
      <c r="AB69" s="966">
        <f t="shared" si="123"/>
        <v>3</v>
      </c>
      <c r="AC69" s="966">
        <f t="shared" si="124"/>
        <v>2</v>
      </c>
      <c r="AD69" s="965" t="s">
        <v>79</v>
      </c>
      <c r="AE69" s="966">
        <f t="shared" si="125"/>
        <v>0</v>
      </c>
      <c r="AF69" s="962">
        <f t="shared" si="126"/>
        <v>2</v>
      </c>
      <c r="AG69" s="962">
        <f t="shared" si="127"/>
        <v>3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2</v>
      </c>
      <c r="AQ69" s="961">
        <f t="shared" si="134"/>
        <v>7</v>
      </c>
      <c r="AR69" s="961">
        <f t="shared" si="135"/>
        <v>-5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2</v>
      </c>
      <c r="AX69" s="961">
        <f t="shared" si="139"/>
        <v>7</v>
      </c>
      <c r="AY69" s="961">
        <f t="shared" si="140"/>
        <v>-5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1</v>
      </c>
      <c r="BI69" s="1013">
        <f t="shared" si="128"/>
        <v>1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069">
        <v>0</v>
      </c>
      <c r="H70" s="1006" t="s">
        <v>6</v>
      </c>
      <c r="I70" s="1069">
        <v>0</v>
      </c>
      <c r="J70" s="1069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6</v>
      </c>
      <c r="Q70" s="1091">
        <f>VLOOKUP(M70,$AU$67:$AY$70,5,FALSE)</f>
        <v>-5</v>
      </c>
      <c r="Z70" s="965" t="s">
        <v>80</v>
      </c>
      <c r="AA70" s="966">
        <f t="shared" si="122"/>
        <v>1</v>
      </c>
      <c r="AB70" s="966">
        <f t="shared" si="123"/>
        <v>0</v>
      </c>
      <c r="AC70" s="966">
        <f t="shared" si="124"/>
        <v>0</v>
      </c>
      <c r="AD70" s="965" t="s">
        <v>78</v>
      </c>
      <c r="AE70" s="966">
        <f t="shared" si="125"/>
        <v>1</v>
      </c>
      <c r="AF70" s="962">
        <f t="shared" si="126"/>
        <v>0</v>
      </c>
      <c r="AG70" s="962">
        <f t="shared" si="127"/>
        <v>0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1</v>
      </c>
      <c r="AL70" s="961">
        <f t="shared" si="130"/>
        <v>0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6</v>
      </c>
      <c r="AR70" s="961">
        <f t="shared" si="135"/>
        <v>-5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6</v>
      </c>
      <c r="AY70" s="961">
        <f t="shared" si="140"/>
        <v>-5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069">
        <v>1</v>
      </c>
      <c r="H71" s="1006" t="s">
        <v>6</v>
      </c>
      <c r="I71" s="1069">
        <v>4</v>
      </c>
      <c r="J71" s="1069">
        <v>2</v>
      </c>
      <c r="K71" s="1083">
        <f>IF('Resultat &amp; tabell'!J71="",0,BI71)</f>
        <v>0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1</v>
      </c>
      <c r="AC71" s="966">
        <f t="shared" si="124"/>
        <v>4</v>
      </c>
      <c r="AD71" s="965" t="s">
        <v>77</v>
      </c>
      <c r="AE71" s="966">
        <f t="shared" si="125"/>
        <v>3</v>
      </c>
      <c r="AF71" s="962">
        <f t="shared" si="126"/>
        <v>4</v>
      </c>
      <c r="AG71" s="962">
        <f t="shared" si="127"/>
        <v>1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0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0</v>
      </c>
      <c r="BI71" s="1013">
        <f t="shared" si="128"/>
        <v>0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069">
        <v>1</v>
      </c>
      <c r="H72" s="1006" t="s">
        <v>6</v>
      </c>
      <c r="I72" s="1069">
        <v>3</v>
      </c>
      <c r="J72" s="1069">
        <v>2</v>
      </c>
      <c r="K72" s="1083">
        <f>IF('Resultat &amp; tabell'!J72="",0,BI72)</f>
        <v>0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3</v>
      </c>
      <c r="AD72" s="965" t="s">
        <v>79</v>
      </c>
      <c r="AE72" s="966">
        <f t="shared" si="125"/>
        <v>3</v>
      </c>
      <c r="AF72" s="962">
        <f t="shared" si="126"/>
        <v>3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0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0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070">
        <v>3</v>
      </c>
      <c r="H76" s="1008" t="s">
        <v>6</v>
      </c>
      <c r="I76" s="1070">
        <v>2</v>
      </c>
      <c r="J76" s="1070">
        <v>1</v>
      </c>
      <c r="K76" s="1083">
        <f t="shared" ref="K76:K83" si="141">BI76</f>
        <v>0</v>
      </c>
      <c r="M76" s="1127" t="s">
        <v>243</v>
      </c>
      <c r="N76" s="1113"/>
      <c r="O76" s="268">
        <f>BO92</f>
        <v>4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Italien</v>
      </c>
      <c r="G77" s="1069">
        <v>0</v>
      </c>
      <c r="H77" s="1006" t="s">
        <v>6</v>
      </c>
      <c r="I77" s="1069">
        <v>2</v>
      </c>
      <c r="J77" s="1069">
        <v>2</v>
      </c>
      <c r="K77" s="1083">
        <f t="shared" si="141"/>
        <v>0</v>
      </c>
      <c r="M77" s="1127" t="s">
        <v>244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Italien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Vinnare grupp C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069">
        <v>4</v>
      </c>
      <c r="H78" s="1006" t="s">
        <v>6</v>
      </c>
      <c r="I78" s="1069">
        <v>2</v>
      </c>
      <c r="J78" s="1069">
        <v>1</v>
      </c>
      <c r="K78" s="1083">
        <f t="shared" si="141"/>
        <v>0</v>
      </c>
      <c r="M78" s="1127" t="s">
        <v>245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0</v>
      </c>
      <c r="BI78" s="1013">
        <f t="shared" si="144"/>
        <v>0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England</v>
      </c>
      <c r="E79" s="1000" t="s">
        <v>6</v>
      </c>
      <c r="F79" s="993" t="str">
        <f>M23</f>
        <v>Grekland</v>
      </c>
      <c r="G79" s="1069">
        <v>1</v>
      </c>
      <c r="H79" s="1006" t="s">
        <v>6</v>
      </c>
      <c r="I79" s="1069">
        <v>2</v>
      </c>
      <c r="J79" s="1069">
        <v>2</v>
      </c>
      <c r="K79" s="1083">
        <f t="shared" si="141"/>
        <v>0</v>
      </c>
      <c r="M79" s="1127" t="s">
        <v>246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England</v>
      </c>
      <c r="BC79" s="1049" t="s">
        <v>6</v>
      </c>
      <c r="BD79" s="1025" t="str">
        <f t="shared" si="143"/>
        <v>Grekland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0</v>
      </c>
      <c r="BK79" s="1031" t="str">
        <f t="shared" si="146"/>
        <v>England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069">
        <v>3</v>
      </c>
      <c r="H80" s="1006" t="s">
        <v>6</v>
      </c>
      <c r="I80" s="1069">
        <v>1</v>
      </c>
      <c r="J80" s="1069">
        <v>1</v>
      </c>
      <c r="K80" s="1083">
        <f t="shared" si="141"/>
        <v>0</v>
      </c>
      <c r="M80" s="1127" t="s">
        <v>247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Vinnare grupp E</v>
      </c>
      <c r="BM80" s="1059" t="e">
        <f t="shared" si="147"/>
        <v>#N/A</v>
      </c>
      <c r="BN80" s="1061" t="e">
        <f t="shared" si="148"/>
        <v>#N/A</v>
      </c>
      <c r="BO80" s="981">
        <f t="shared" si="145"/>
        <v>0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069">
        <v>4</v>
      </c>
      <c r="H81" s="1006" t="s">
        <v>6</v>
      </c>
      <c r="I81" s="1069">
        <v>3</v>
      </c>
      <c r="J81" s="1069">
        <v>1</v>
      </c>
      <c r="K81" s="1083">
        <f t="shared" si="141"/>
        <v>0</v>
      </c>
      <c r="M81" s="1127" t="s">
        <v>248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Vinnare grupp G</v>
      </c>
      <c r="BM81" s="1059" t="e">
        <f t="shared" si="147"/>
        <v>#N/A</v>
      </c>
      <c r="BN81" s="1061" t="e">
        <f t="shared" si="148"/>
        <v>#N/A</v>
      </c>
      <c r="BO81" s="981">
        <f t="shared" si="145"/>
        <v>0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Ecuador</v>
      </c>
      <c r="G82" s="1069">
        <v>2</v>
      </c>
      <c r="H82" s="953" t="s">
        <v>6</v>
      </c>
      <c r="I82" s="1069">
        <v>0</v>
      </c>
      <c r="J82" s="1069">
        <v>1</v>
      </c>
      <c r="K82" s="1083">
        <f t="shared" si="141"/>
        <v>0</v>
      </c>
      <c r="M82" s="1127" t="s">
        <v>234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Ecuador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Vinnare grupp F</v>
      </c>
      <c r="BM82" s="1059" t="e">
        <f t="shared" si="147"/>
        <v>#N/A</v>
      </c>
      <c r="BN82" s="1061" t="e">
        <f t="shared" si="148"/>
        <v>#N/A</v>
      </c>
      <c r="BO82" s="981">
        <f t="shared" si="145"/>
        <v>0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069">
        <v>1</v>
      </c>
      <c r="H83" s="1006" t="s">
        <v>6</v>
      </c>
      <c r="I83" s="1069">
        <v>2</v>
      </c>
      <c r="J83" s="1069">
        <v>2</v>
      </c>
      <c r="K83" s="1083">
        <f t="shared" si="141"/>
        <v>0</v>
      </c>
      <c r="M83" s="1114" t="s">
        <v>249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Vinnare grupp H</v>
      </c>
      <c r="BM83" s="1059" t="e">
        <f t="shared" si="147"/>
        <v>#N/A</v>
      </c>
      <c r="BN83" s="1061" t="e">
        <f t="shared" si="148"/>
        <v>#N/A</v>
      </c>
      <c r="BO83" s="981">
        <f t="shared" si="145"/>
        <v>0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Italien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brazil</v>
      </c>
      <c r="E87" s="1000" t="s">
        <v>6</v>
      </c>
      <c r="F87" s="993" t="str">
        <f>IF(M77="","Vinnare match 50",M77)</f>
        <v>italy</v>
      </c>
      <c r="G87" s="1069">
        <v>2</v>
      </c>
      <c r="H87" s="1006" t="s">
        <v>6</v>
      </c>
      <c r="I87" s="1069">
        <v>3</v>
      </c>
      <c r="J87" s="1069">
        <v>2</v>
      </c>
      <c r="K87" s="1083">
        <f>BI87</f>
        <v>0</v>
      </c>
      <c r="M87" s="1127" t="s">
        <v>244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brazil</v>
      </c>
      <c r="BC87" s="1049" t="s">
        <v>6</v>
      </c>
      <c r="BD87" s="1025" t="str">
        <f>F87</f>
        <v>italy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Grekland</v>
      </c>
      <c r="BL87" s="1031" t="str">
        <f>'Resultat &amp; tabell'!F79</f>
        <v>Tvåa grupp C</v>
      </c>
      <c r="BM87" s="1059" t="e">
        <f t="shared" si="147"/>
        <v>#N/A</v>
      </c>
      <c r="BN87" s="1061" t="e">
        <f t="shared" si="148"/>
        <v>#N/A</v>
      </c>
      <c r="BO87" s="981">
        <f t="shared" si="145"/>
        <v>0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france</v>
      </c>
      <c r="E88" s="1000" t="s">
        <v>6</v>
      </c>
      <c r="F88" s="993" t="str">
        <f>IF(M81="","Vinnare match 54",M81)</f>
        <v>germany</v>
      </c>
      <c r="G88" s="1069">
        <v>1</v>
      </c>
      <c r="H88" s="1006" t="s">
        <v>6</v>
      </c>
      <c r="I88" s="1069">
        <v>3</v>
      </c>
      <c r="J88" s="1069">
        <v>2</v>
      </c>
      <c r="K88" s="1083">
        <f>BI88</f>
        <v>0</v>
      </c>
      <c r="M88" s="1127" t="s">
        <v>248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france</v>
      </c>
      <c r="BC88" s="1049" t="s">
        <v>6</v>
      </c>
      <c r="BD88" s="1025" t="str">
        <f>F88</f>
        <v>germany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Tvåa grupp F</v>
      </c>
      <c r="BM88" s="1059" t="e">
        <f t="shared" si="147"/>
        <v>#N/A</v>
      </c>
      <c r="BN88" s="1061" t="e">
        <f t="shared" si="148"/>
        <v>#N/A</v>
      </c>
      <c r="BO88" s="981">
        <f t="shared" si="145"/>
        <v>0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spain</v>
      </c>
      <c r="E89" s="1000" t="s">
        <v>6</v>
      </c>
      <c r="F89" s="993" t="str">
        <f>IF(M79="","Vinnare match 52",M79)</f>
        <v>greece</v>
      </c>
      <c r="G89" s="1069">
        <v>4</v>
      </c>
      <c r="H89" s="1006" t="s">
        <v>6</v>
      </c>
      <c r="I89" s="1069">
        <v>0</v>
      </c>
      <c r="J89" s="1069">
        <v>1</v>
      </c>
      <c r="K89" s="1083">
        <f>BI89</f>
        <v>0</v>
      </c>
      <c r="M89" s="1127" t="s">
        <v>245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spain</v>
      </c>
      <c r="BC89" s="1049" t="s">
        <v>6</v>
      </c>
      <c r="BD89" s="1025" t="str">
        <f>F89</f>
        <v>greece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Tvåa grupp H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069">
        <v>2</v>
      </c>
      <c r="H90" s="1006" t="s">
        <v>6</v>
      </c>
      <c r="I90" s="1069">
        <v>3</v>
      </c>
      <c r="J90" s="1069">
        <v>2</v>
      </c>
      <c r="K90" s="1083">
        <f>BI90</f>
        <v>0</v>
      </c>
      <c r="M90" s="1127" t="s">
        <v>249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Ecuador</v>
      </c>
      <c r="BL90" s="1031" t="str">
        <f>'Resultat &amp; tabell'!F82</f>
        <v>Tvåa grupp E</v>
      </c>
      <c r="BM90" s="1059" t="e">
        <f t="shared" si="147"/>
        <v>#N/A</v>
      </c>
      <c r="BN90" s="1061" t="e">
        <f t="shared" si="148"/>
        <v>#N/A</v>
      </c>
      <c r="BO90" s="981">
        <f t="shared" si="145"/>
        <v>0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Tvåa grupp G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4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italy</v>
      </c>
      <c r="E94" s="1000" t="s">
        <v>6</v>
      </c>
      <c r="F94" s="993" t="str">
        <f>IF(M88="","Vinnare match 58",M88)</f>
        <v>germany</v>
      </c>
      <c r="G94" s="1069">
        <v>2</v>
      </c>
      <c r="H94" s="1006" t="s">
        <v>6</v>
      </c>
      <c r="I94" s="1069">
        <v>3</v>
      </c>
      <c r="J94" s="1069">
        <v>2</v>
      </c>
      <c r="K94" s="1083">
        <f>BI94</f>
        <v>0</v>
      </c>
      <c r="M94" s="1127" t="s">
        <v>248</v>
      </c>
      <c r="O94" s="268">
        <f>BO110</f>
        <v>0</v>
      </c>
      <c r="P94" s="269"/>
      <c r="Q94" s="269"/>
      <c r="R94" s="270"/>
      <c r="S94" s="1113" t="str">
        <f>IF(M94=D94,F94,D94)</f>
        <v>italy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italy</v>
      </c>
      <c r="BC94" s="1049" t="s">
        <v>6</v>
      </c>
      <c r="BD94" s="1025" t="str">
        <f>F94</f>
        <v>germany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spain</v>
      </c>
      <c r="E95" s="1000" t="s">
        <v>6</v>
      </c>
      <c r="F95" s="993" t="str">
        <f>IF(M90="","Vinnare match 60",M90)</f>
        <v>portugal</v>
      </c>
      <c r="G95" s="1069">
        <v>2</v>
      </c>
      <c r="H95" s="1006" t="s">
        <v>6</v>
      </c>
      <c r="I95" s="1069">
        <v>1</v>
      </c>
      <c r="J95" s="1069">
        <v>1</v>
      </c>
      <c r="K95" s="1083">
        <f>BI95</f>
        <v>0</v>
      </c>
      <c r="M95" s="1127" t="s">
        <v>245</v>
      </c>
      <c r="O95" s="1118"/>
      <c r="P95" s="1113" t="str">
        <f>IF(M95=D95,F95,D95)</f>
        <v>portugal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spain</v>
      </c>
      <c r="BC95" s="1049" t="s">
        <v>6</v>
      </c>
      <c r="BD95" s="1025" t="str">
        <f>F95</f>
        <v>portugal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brazil</v>
      </c>
      <c r="BL95" s="1031" t="str">
        <f>'Resultat &amp; tabell'!D87</f>
        <v>Segrare match 49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france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spain</v>
      </c>
      <c r="BL97" s="1031" t="str">
        <f>'Resultat &amp; tabell'!D89</f>
        <v>Segrare match 51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italy</v>
      </c>
      <c r="E99" s="1000" t="s">
        <v>6</v>
      </c>
      <c r="F99" s="993" t="str">
        <f>IF(M95="","Förlorare match 62",P95)</f>
        <v>portugal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italy</v>
      </c>
      <c r="BC99" s="1049" t="s">
        <v>6</v>
      </c>
      <c r="BD99" s="1025" t="str">
        <f>F99</f>
        <v>portugal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italy</v>
      </c>
      <c r="BL99" s="1031" t="str">
        <f>'Resultat &amp; tabell'!F87</f>
        <v>Segrare match 50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germany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greece</v>
      </c>
      <c r="BL101" s="1031" t="str">
        <f>'Resultat &amp; tabell'!F89</f>
        <v>Segrare match 52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germany</v>
      </c>
      <c r="E103" s="1000" t="s">
        <v>6</v>
      </c>
      <c r="F103" s="993" t="str">
        <f>IF(M95="","Vinnare match 62",M95)</f>
        <v>spain</v>
      </c>
      <c r="G103" s="1068">
        <v>3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germany</v>
      </c>
      <c r="BC103" s="1049" t="s">
        <v>6</v>
      </c>
      <c r="BD103" s="1025" t="str">
        <f>F103</f>
        <v>spain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italy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spain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germany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portugal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italy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portugal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germany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spain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4" priority="5" operator="containsText" text=".">
      <formula>NOT(ISERROR(SEARCH(".",I76)))</formula>
    </cfRule>
  </conditionalFormatting>
  <conditionalFormatting sqref="G76:G83">
    <cfRule type="containsText" dxfId="3" priority="4" operator="containsText" text=".">
      <formula>NOT(ISERROR(SEARCH(".",G76)))</formula>
    </cfRule>
  </conditionalFormatting>
  <conditionalFormatting sqref="I87:J90">
    <cfRule type="containsText" dxfId="2" priority="3" operator="containsText" text=".">
      <formula>NOT(ISERROR(SEARCH(".",I87)))</formula>
    </cfRule>
  </conditionalFormatting>
  <conditionalFormatting sqref="I94:J95">
    <cfRule type="containsText" dxfId="1" priority="2" operator="containsText" text=".">
      <formula>NOT(ISERROR(SEARCH(".",I94)))</formula>
    </cfRule>
  </conditionalFormatting>
  <conditionalFormatting sqref="I99:J99">
    <cfRule type="containsText" dxfId="0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46" customWidth="1"/>
    <col min="2" max="2" width="5.85546875" style="738" customWidth="1"/>
    <col min="3" max="3" width="6.28515625" style="756" bestFit="1" customWidth="1"/>
    <col min="4" max="4" width="17.7109375" style="756" customWidth="1"/>
    <col min="5" max="5" width="1.5703125" style="757" bestFit="1" customWidth="1"/>
    <col min="6" max="6" width="17.7109375" style="756" customWidth="1"/>
    <col min="7" max="7" width="4.85546875" style="757" customWidth="1"/>
    <col min="8" max="8" width="1.5703125" style="757" bestFit="1" customWidth="1"/>
    <col min="9" max="9" width="4.85546875" style="757" customWidth="1"/>
    <col min="10" max="10" width="6.42578125" style="757" bestFit="1" customWidth="1"/>
    <col min="11" max="11" width="6.42578125" style="859" customWidth="1"/>
    <col min="12" max="12" width="5.85546875" style="860" customWidth="1"/>
    <col min="13" max="13" width="20.5703125" style="863" bestFit="1" customWidth="1"/>
    <col min="14" max="14" width="5.7109375" style="897" customWidth="1"/>
    <col min="15" max="15" width="6.7109375" style="898" bestFit="1" customWidth="1"/>
    <col min="16" max="17" width="5.7109375" style="863" customWidth="1"/>
    <col min="18" max="18" width="5.85546875" style="863" customWidth="1"/>
    <col min="19" max="19" width="15" style="882" bestFit="1" customWidth="1"/>
    <col min="20" max="21" width="6.7109375" style="757" customWidth="1"/>
    <col min="22" max="22" width="19.42578125" style="757" customWidth="1"/>
    <col min="23" max="23" width="13.42578125" style="766" customWidth="1"/>
    <col min="24" max="24" width="6.42578125" style="746" customWidth="1"/>
    <col min="25" max="25" width="5.7109375" style="746" customWidth="1"/>
    <col min="26" max="26" width="16.28515625" style="753" hidden="1" customWidth="1"/>
    <col min="27" max="27" width="7.140625" style="754" hidden="1" customWidth="1"/>
    <col min="28" max="29" width="5.7109375" style="754" hidden="1" customWidth="1"/>
    <col min="30" max="30" width="16.28515625" style="753" hidden="1" customWidth="1"/>
    <col min="31" max="31" width="7.140625" style="749" hidden="1" customWidth="1"/>
    <col min="32" max="32" width="5.42578125" style="750" hidden="1" customWidth="1"/>
    <col min="33" max="33" width="4.7109375" style="750" hidden="1" customWidth="1"/>
    <col min="34" max="38" width="9.140625" style="749" hidden="1" customWidth="1"/>
    <col min="39" max="39" width="9.85546875" style="749" hidden="1" customWidth="1"/>
    <col min="40" max="40" width="13.85546875" style="749" hidden="1" customWidth="1"/>
    <col min="41" max="41" width="5.7109375" style="749" hidden="1" customWidth="1"/>
    <col min="42" max="42" width="3.85546875" style="749" hidden="1" customWidth="1"/>
    <col min="43" max="43" width="3.28515625" style="749" hidden="1" customWidth="1"/>
    <col min="44" max="44" width="3.7109375" style="749" hidden="1" customWidth="1"/>
    <col min="45" max="45" width="9.140625" style="749" hidden="1" customWidth="1"/>
    <col min="46" max="46" width="4.85546875" style="749" hidden="1" customWidth="1"/>
    <col min="47" max="47" width="13.85546875" style="749" hidden="1" customWidth="1"/>
    <col min="48" max="48" width="5.7109375" style="749" hidden="1" customWidth="1"/>
    <col min="49" max="51" width="4.7109375" style="749" hidden="1" customWidth="1"/>
    <col min="52" max="52" width="5.85546875" style="819" hidden="1" customWidth="1"/>
    <col min="53" max="53" width="6.28515625" style="768" hidden="1" customWidth="1"/>
    <col min="54" max="54" width="16.28515625" style="768" hidden="1" customWidth="1"/>
    <col min="55" max="55" width="1.5703125" style="827" hidden="1" customWidth="1"/>
    <col min="56" max="56" width="16.28515625" style="768" hidden="1" customWidth="1"/>
    <col min="57" max="57" width="4.85546875" style="827" hidden="1" customWidth="1"/>
    <col min="58" max="58" width="1.5703125" style="827" hidden="1" customWidth="1"/>
    <col min="59" max="59" width="4.85546875" style="827" hidden="1" customWidth="1"/>
    <col min="60" max="60" width="6.42578125" style="827" hidden="1" customWidth="1"/>
    <col min="61" max="61" width="6.42578125" style="773" hidden="1" customWidth="1"/>
    <col min="62" max="62" width="5.85546875" style="769" hidden="1" customWidth="1"/>
    <col min="63" max="63" width="28.85546875" style="820" hidden="1" customWidth="1"/>
    <col min="64" max="64" width="34" style="819" hidden="1" customWidth="1"/>
    <col min="65" max="65" width="18.7109375" style="847" hidden="1" customWidth="1"/>
    <col min="66" max="66" width="16.28515625" style="769" hidden="1" customWidth="1"/>
    <col min="67" max="67" width="5.7109375" style="769" hidden="1" customWidth="1"/>
    <col min="68" max="68" width="13.85546875" style="746" customWidth="1"/>
    <col min="69" max="70" width="5.7109375" style="746" bestFit="1" customWidth="1"/>
    <col min="71" max="16384" width="9.140625" style="746"/>
  </cols>
  <sheetData>
    <row r="2" spans="2:67" ht="14.25" customHeight="1" x14ac:dyDescent="0.25">
      <c r="B2" s="742" t="s">
        <v>0</v>
      </c>
      <c r="C2" s="743"/>
      <c r="D2" s="743"/>
      <c r="E2" s="744"/>
      <c r="F2" s="743"/>
      <c r="G2" s="744"/>
      <c r="H2" s="744"/>
      <c r="I2" s="744"/>
      <c r="J2" s="744"/>
      <c r="M2" s="861"/>
      <c r="N2" s="862"/>
      <c r="O2" s="862"/>
      <c r="P2" s="862"/>
      <c r="Q2" s="862"/>
      <c r="S2" s="864" t="s">
        <v>82</v>
      </c>
      <c r="T2" s="737"/>
      <c r="U2" s="737"/>
      <c r="V2" s="737"/>
      <c r="W2" s="738"/>
      <c r="X2" s="738"/>
      <c r="Z2" s="747"/>
      <c r="AA2" s="748"/>
      <c r="AB2" s="748"/>
      <c r="AC2" s="748"/>
      <c r="AD2" s="747"/>
      <c r="AZ2" s="804" t="s">
        <v>0</v>
      </c>
      <c r="BA2" s="805"/>
      <c r="BB2" s="805"/>
      <c r="BC2" s="806"/>
      <c r="BD2" s="805"/>
      <c r="BE2" s="806"/>
      <c r="BF2" s="806"/>
      <c r="BG2" s="806"/>
      <c r="BH2" s="806"/>
      <c r="BK2" s="737" t="s">
        <v>82</v>
      </c>
      <c r="BL2" s="738"/>
      <c r="BM2" s="738"/>
      <c r="BN2" s="820"/>
      <c r="BO2" s="820"/>
    </row>
    <row r="3" spans="2:67" ht="14.25" customHeight="1" x14ac:dyDescent="0.25">
      <c r="B3" s="775" t="s">
        <v>2</v>
      </c>
      <c r="C3" s="776" t="s">
        <v>3</v>
      </c>
      <c r="D3" s="246" t="s">
        <v>2</v>
      </c>
      <c r="E3" s="247"/>
      <c r="F3" s="248"/>
      <c r="G3" s="263" t="s">
        <v>4</v>
      </c>
      <c r="H3" s="263"/>
      <c r="I3" s="263"/>
      <c r="J3" s="774" t="s">
        <v>81</v>
      </c>
      <c r="K3" s="865" t="s">
        <v>89</v>
      </c>
      <c r="M3" s="866" t="s">
        <v>0</v>
      </c>
      <c r="N3" s="867" t="s">
        <v>89</v>
      </c>
      <c r="O3" s="867" t="s">
        <v>90</v>
      </c>
      <c r="P3" s="867" t="s">
        <v>91</v>
      </c>
      <c r="Q3" s="868" t="s">
        <v>101</v>
      </c>
      <c r="S3" s="869" t="s">
        <v>83</v>
      </c>
      <c r="T3" s="247" t="s">
        <v>129</v>
      </c>
      <c r="U3" s="247"/>
      <c r="V3" s="247"/>
      <c r="W3" s="247"/>
      <c r="X3" s="800" t="s">
        <v>89</v>
      </c>
      <c r="Z3" s="751" t="s">
        <v>87</v>
      </c>
      <c r="AA3" s="751" t="s">
        <v>89</v>
      </c>
      <c r="AB3" s="751" t="s">
        <v>90</v>
      </c>
      <c r="AC3" s="751" t="s">
        <v>91</v>
      </c>
      <c r="AD3" s="751" t="s">
        <v>88</v>
      </c>
      <c r="AE3" s="751" t="s">
        <v>89</v>
      </c>
      <c r="AF3" s="751" t="s">
        <v>90</v>
      </c>
      <c r="AG3" s="751" t="s">
        <v>91</v>
      </c>
      <c r="AI3" s="752" t="s">
        <v>99</v>
      </c>
      <c r="AJ3" s="752" t="s">
        <v>98</v>
      </c>
      <c r="AK3" s="752" t="s">
        <v>97</v>
      </c>
      <c r="AL3" s="751" t="s">
        <v>96</v>
      </c>
      <c r="AM3" s="751" t="s">
        <v>95</v>
      </c>
      <c r="AN3" s="751" t="s">
        <v>92</v>
      </c>
      <c r="AO3" s="751" t="s">
        <v>89</v>
      </c>
      <c r="AP3" s="751" t="s">
        <v>90</v>
      </c>
      <c r="AQ3" s="751" t="s">
        <v>91</v>
      </c>
      <c r="AR3" s="752" t="s">
        <v>93</v>
      </c>
      <c r="AT3" s="751" t="s">
        <v>94</v>
      </c>
      <c r="AU3" s="751" t="s">
        <v>92</v>
      </c>
      <c r="AV3" s="751" t="s">
        <v>89</v>
      </c>
      <c r="AW3" s="751" t="s">
        <v>90</v>
      </c>
      <c r="AX3" s="751" t="s">
        <v>91</v>
      </c>
      <c r="AY3" s="752" t="s">
        <v>93</v>
      </c>
      <c r="AZ3" s="808" t="s">
        <v>2</v>
      </c>
      <c r="BA3" s="80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810" t="s">
        <v>81</v>
      </c>
      <c r="BI3" s="777" t="s">
        <v>89</v>
      </c>
      <c r="BK3" s="775" t="s">
        <v>83</v>
      </c>
      <c r="BL3" s="774" t="s">
        <v>86</v>
      </c>
      <c r="BM3" s="800" t="s">
        <v>89</v>
      </c>
      <c r="BN3" s="803"/>
      <c r="BO3" s="803"/>
    </row>
    <row r="4" spans="2:67" ht="14.25" customHeight="1" x14ac:dyDescent="0.25">
      <c r="B4" s="740">
        <v>1</v>
      </c>
      <c r="C4" s="778">
        <v>41802</v>
      </c>
      <c r="D4" s="779" t="s">
        <v>166</v>
      </c>
      <c r="E4" s="780" t="s">
        <v>6</v>
      </c>
      <c r="F4" s="781" t="s">
        <v>170</v>
      </c>
      <c r="G4" s="922">
        <v>1</v>
      </c>
      <c r="H4" s="794" t="s">
        <v>6</v>
      </c>
      <c r="I4" s="920">
        <v>1</v>
      </c>
      <c r="J4" s="920" t="s">
        <v>214</v>
      </c>
      <c r="K4" s="870">
        <f>IF('Resultat &amp; tabell'!J4="",0,BI4)</f>
        <v>2</v>
      </c>
      <c r="L4" s="871">
        <v>1</v>
      </c>
      <c r="M4" s="872" t="str">
        <f>VLOOKUP(L4,$AT$4:$AY$7,2,FALSE)</f>
        <v>Brasilien</v>
      </c>
      <c r="N4" s="919">
        <f>VLOOKUP(M4,$AU$4:$AY$7,2,FALSE)</f>
        <v>7</v>
      </c>
      <c r="O4" s="873">
        <f>VLOOKUP(M4,$AU$4:$AY$7,3,FALSE)</f>
        <v>6</v>
      </c>
      <c r="P4" s="873">
        <f>VLOOKUP(M4,$AU$4:$AY$7,4,FALSE)</f>
        <v>3</v>
      </c>
      <c r="Q4" s="874">
        <f>VLOOKUP(M4,$AU$4:$AY$7,5,FALSE)</f>
        <v>3</v>
      </c>
      <c r="S4" s="875" t="s">
        <v>84</v>
      </c>
      <c r="T4" s="252" t="s">
        <v>213</v>
      </c>
      <c r="U4" s="253"/>
      <c r="V4" s="253"/>
      <c r="W4" s="254"/>
      <c r="X4" s="912">
        <f>IF(T4='Resultat &amp; tabell'!S4,20,0)</f>
        <v>0</v>
      </c>
      <c r="Z4" s="753" t="s">
        <v>5</v>
      </c>
      <c r="AA4" s="754">
        <f>IF(G4="",0,IF($G4&lt;$I4,0,IF($G4=$I4,1,3)))</f>
        <v>1</v>
      </c>
      <c r="AB4" s="754">
        <f t="shared" ref="AB4:AB9" si="0">G4</f>
        <v>1</v>
      </c>
      <c r="AC4" s="754">
        <f t="shared" ref="AC4:AC9" si="1">I4</f>
        <v>1</v>
      </c>
      <c r="AD4" s="753" t="s">
        <v>7</v>
      </c>
      <c r="AE4" s="754">
        <f>IF(I4="",0,IF(I4&lt;G4,0,IF(G4=I4,1,3)))</f>
        <v>1</v>
      </c>
      <c r="AF4" s="750">
        <f t="shared" ref="AF4:AF9" si="2">I4</f>
        <v>1</v>
      </c>
      <c r="AG4" s="750">
        <f t="shared" ref="AG4:AG9" si="3">G4</f>
        <v>1</v>
      </c>
      <c r="AI4" s="749">
        <f>RANK($AJ4,$AJ$4:$AJ$7,1)+COUNTIF($AJ$4:$AJ4,$AJ4)-1</f>
        <v>1</v>
      </c>
      <c r="AJ4" s="749">
        <f>AK4+AL4+AM4</f>
        <v>1</v>
      </c>
      <c r="AK4" s="749">
        <f>SUMPRODUCT(($AO$4:$AO$7=AO4)*($AR$4:$AR$7=AR4)*($AP$4:$AP$7&gt;AP4))</f>
        <v>0</v>
      </c>
      <c r="AL4" s="749">
        <f>SUMPRODUCT(($AO$4:$AO$7=AO4)*($AR$4:$AR$7&gt;AR4))</f>
        <v>0</v>
      </c>
      <c r="AM4" s="749">
        <f>RANK(AO4,$AO$4:$AO$7)</f>
        <v>1</v>
      </c>
      <c r="AN4" s="753" t="s">
        <v>5</v>
      </c>
      <c r="AO4" s="749">
        <f>SUMIF($Z$4:$Z$9,$AN4,$AA$4:$AA$9)+SUMIF($AD$4:$AD$9,$AN4,$AE$4:$AE$9)</f>
        <v>7</v>
      </c>
      <c r="AP4" s="749">
        <f>SUMIF($Z$4:$Z$9,AN4,$AB$4:$AB$9)+SUMIF($AD$4:$AD$9,AN4,$AF$4:$AF$9)</f>
        <v>6</v>
      </c>
      <c r="AQ4" s="749">
        <f>SUMIF($AD$4:$AD$9,AN4,$AG$4:$AG$9)+SUMIF($Z$4:$Z$9,AN4,$AC$4:$AC$9)</f>
        <v>3</v>
      </c>
      <c r="AR4" s="749">
        <f>AP4-AQ4</f>
        <v>3</v>
      </c>
      <c r="AT4" s="749">
        <v>1</v>
      </c>
      <c r="AU4" s="749" t="str">
        <f>VLOOKUP($AT4,$AI$4:$AR$7,6,FALSE)</f>
        <v>Brasilien</v>
      </c>
      <c r="AV4" s="749">
        <f>VLOOKUP($AU4,$AN$4:$AR$7,2,FALSE)</f>
        <v>7</v>
      </c>
      <c r="AW4" s="749">
        <f t="shared" ref="AW4:AW7" si="4">VLOOKUP($AU4,$AN$4:$AR$7,3,FALSE)</f>
        <v>6</v>
      </c>
      <c r="AX4" s="749">
        <f>VLOOKUP($AU4,$AN$4:$AR$7,4,FALSE)</f>
        <v>3</v>
      </c>
      <c r="AY4" s="749">
        <f>VLOOKUP($AU4,$AN$4:$AR$7,5,FALSE)</f>
        <v>3</v>
      </c>
      <c r="AZ4" s="811">
        <v>1</v>
      </c>
      <c r="BA4" s="812">
        <v>41803</v>
      </c>
      <c r="BB4" s="813" t="s">
        <v>5</v>
      </c>
      <c r="BC4" s="814" t="s">
        <v>6</v>
      </c>
      <c r="BD4" s="815" t="s">
        <v>7</v>
      </c>
      <c r="BE4" s="817">
        <f>IF(G4='Resultat &amp; tabell'!$G4,2,0)</f>
        <v>0</v>
      </c>
      <c r="BF4" s="816" t="s">
        <v>6</v>
      </c>
      <c r="BG4" s="817">
        <f>IF(I4='Resultat &amp; tabell'!$I4,2,0)</f>
        <v>2</v>
      </c>
      <c r="BH4" s="817">
        <f>IF(J4='Resultat &amp; tabell'!$J4,1,0)</f>
        <v>0</v>
      </c>
      <c r="BI4" s="801">
        <f>SUM(BE4+BG4+BH4)</f>
        <v>2</v>
      </c>
      <c r="BJ4" s="771"/>
      <c r="BK4" s="875" t="s">
        <v>199</v>
      </c>
      <c r="BL4" s="782"/>
      <c r="BM4" s="854" t="e">
        <f>IF(#REF!='Resultat &amp; tabell'!$M4,20,0)</f>
        <v>#REF!</v>
      </c>
      <c r="BN4" s="841"/>
      <c r="BO4" s="841"/>
    </row>
    <row r="5" spans="2:67" ht="14.25" customHeight="1" x14ac:dyDescent="0.25">
      <c r="B5" s="740">
        <v>2</v>
      </c>
      <c r="C5" s="783">
        <v>41803.541666666664</v>
      </c>
      <c r="D5" s="779" t="s">
        <v>168</v>
      </c>
      <c r="E5" s="780" t="s">
        <v>6</v>
      </c>
      <c r="F5" s="781" t="s">
        <v>169</v>
      </c>
      <c r="G5" s="922">
        <v>1</v>
      </c>
      <c r="H5" s="794" t="s">
        <v>6</v>
      </c>
      <c r="I5" s="920">
        <v>1</v>
      </c>
      <c r="J5" s="920" t="s">
        <v>214</v>
      </c>
      <c r="K5" s="870">
        <f>IF('Resultat &amp; tabell'!J5="",0,BI5)</f>
        <v>2</v>
      </c>
      <c r="L5" s="860">
        <v>2</v>
      </c>
      <c r="M5" s="876" t="str">
        <f>VLOOKUP(L5,$AT$4:$AY$7,2,FALSE)</f>
        <v>Kamerun</v>
      </c>
      <c r="N5" s="877">
        <f>VLOOKUP(M5,$AU$4:$AY$7,2,FALSE)</f>
        <v>4</v>
      </c>
      <c r="O5" s="877">
        <f>VLOOKUP(M5,$AU$4:$AY$7,3,FALSE)</f>
        <v>4</v>
      </c>
      <c r="P5" s="877">
        <f>VLOOKUP(M5,$AU$4:$AY$7,4,FALSE)</f>
        <v>4</v>
      </c>
      <c r="Q5" s="878">
        <f>VLOOKUP(M5,$AU$4:$AY$7,5,FALSE)</f>
        <v>0</v>
      </c>
      <c r="S5" s="875" t="s">
        <v>123</v>
      </c>
      <c r="T5" s="252" t="s">
        <v>72</v>
      </c>
      <c r="U5" s="253"/>
      <c r="V5" s="253"/>
      <c r="W5" s="254"/>
      <c r="X5" s="912">
        <f>IF(T5='Resultat &amp; tabell'!S5,20,0)</f>
        <v>0</v>
      </c>
      <c r="Z5" s="753" t="s">
        <v>10</v>
      </c>
      <c r="AA5" s="754">
        <f t="shared" ref="AA5:AA9" si="5">IF(G5="",0,IF($G5&lt;$I5,0,IF($G5=$I5,1,3)))</f>
        <v>1</v>
      </c>
      <c r="AB5" s="754">
        <f t="shared" si="0"/>
        <v>1</v>
      </c>
      <c r="AC5" s="754">
        <f t="shared" si="1"/>
        <v>1</v>
      </c>
      <c r="AD5" s="753" t="s">
        <v>11</v>
      </c>
      <c r="AE5" s="754">
        <f t="shared" ref="AE5:AE9" si="6">IF(I5="",0,IF(I5&lt;G5,0,IF(G5=I5,1,3)))</f>
        <v>1</v>
      </c>
      <c r="AF5" s="750">
        <f t="shared" si="2"/>
        <v>1</v>
      </c>
      <c r="AG5" s="750">
        <f t="shared" si="3"/>
        <v>1</v>
      </c>
      <c r="AI5" s="749">
        <f>RANK($AJ5,$AJ$4:$AJ$7,1)+COUNTIF($AJ$4:$AJ5,$AJ5)-1</f>
        <v>3</v>
      </c>
      <c r="AJ5" s="749">
        <f t="shared" ref="AJ5:AJ7" si="7">AK5+AL5+AM5</f>
        <v>3</v>
      </c>
      <c r="AK5" s="749">
        <f t="shared" ref="AK5:AK7" si="8">SUMPRODUCT(($AO$4:$AO$7=AO5)*($AR$4:$AR$7=AR5)*($AP$4:$AP$7&gt;AP5))</f>
        <v>0</v>
      </c>
      <c r="AL5" s="749">
        <f t="shared" ref="AL5:AL7" si="9">SUMPRODUCT(($AO$4:$AO$7=AO5)*($AR$4:$AR$7&gt;AR5))</f>
        <v>0</v>
      </c>
      <c r="AM5" s="749">
        <f t="shared" ref="AM5:AM7" si="10">RANK(AO5,$AO$4:$AO$7)</f>
        <v>3</v>
      </c>
      <c r="AN5" s="753" t="s">
        <v>10</v>
      </c>
      <c r="AO5" s="749">
        <f t="shared" ref="AO5:AO7" si="11">SUMIF($Z$4:$Z$9,$AN5,$AA$4:$AA$9)+SUMIF($AD$4:$AD$9,$AN5,$AE$4:$AE$9)</f>
        <v>2</v>
      </c>
      <c r="AP5" s="749">
        <f>SUMIF($Z$4:$Z$9,AN5,$AB$4:$AB$9)+SUMIF($AD$4:$AD$9,AN5,$AF$4:$AF$9)</f>
        <v>3</v>
      </c>
      <c r="AQ5" s="749">
        <f t="shared" ref="AQ5:AQ7" si="12">SUMIF($AD$4:$AD$9,AN5,$AG$4:$AG$9)+SUMIF($Z$4:$Z$9,AN5,$AC$4:$AC$9)</f>
        <v>4</v>
      </c>
      <c r="AR5" s="749">
        <f t="shared" ref="AR5:AR7" si="13">AP5-AQ5</f>
        <v>-1</v>
      </c>
      <c r="AT5" s="749">
        <v>2</v>
      </c>
      <c r="AU5" s="749" t="str">
        <f t="shared" ref="AU5:AU7" si="14">VLOOKUP($AT5,$AI$4:$AR$7,6,FALSE)</f>
        <v>Kamerun</v>
      </c>
      <c r="AV5" s="749">
        <f t="shared" ref="AV5:AV7" si="15">VLOOKUP($AU5,$AN$4:$AR$7,2,FALSE)</f>
        <v>4</v>
      </c>
      <c r="AW5" s="749">
        <f t="shared" si="4"/>
        <v>4</v>
      </c>
      <c r="AX5" s="749">
        <f t="shared" ref="AX5:AX7" si="16">VLOOKUP($AU5,$AN$4:$AR$7,4,FALSE)</f>
        <v>4</v>
      </c>
      <c r="AY5" s="749">
        <f t="shared" ref="AY5:AY7" si="17">VLOOKUP($AU5,$AN$4:$AR$7,5,FALSE)</f>
        <v>0</v>
      </c>
      <c r="AZ5" s="811">
        <v>2</v>
      </c>
      <c r="BA5" s="818">
        <v>41803.541666666664</v>
      </c>
      <c r="BB5" s="813" t="s">
        <v>10</v>
      </c>
      <c r="BC5" s="814" t="s">
        <v>6</v>
      </c>
      <c r="BD5" s="815" t="s">
        <v>11</v>
      </c>
      <c r="BE5" s="817">
        <f>IF(G5='Resultat &amp; tabell'!$G5,2,0)</f>
        <v>2</v>
      </c>
      <c r="BF5" s="816" t="s">
        <v>6</v>
      </c>
      <c r="BG5" s="817">
        <f>IF(I5='Resultat &amp; tabell'!$I5,2,0)</f>
        <v>0</v>
      </c>
      <c r="BH5" s="817">
        <f>IF(J5='Resultat &amp; tabell'!$J5,1,0)</f>
        <v>0</v>
      </c>
      <c r="BI5" s="801">
        <f t="shared" ref="BI5:BI9" si="18">SUM(BE5+BG5+BH5)</f>
        <v>2</v>
      </c>
      <c r="BK5" s="875" t="s">
        <v>84</v>
      </c>
      <c r="BL5" s="799"/>
      <c r="BM5" s="854">
        <f>IF(T4='Resultat &amp; tabell'!$M5,20,0)</f>
        <v>0</v>
      </c>
      <c r="BN5" s="841"/>
      <c r="BO5" s="841"/>
    </row>
    <row r="6" spans="2:67" ht="14.25" customHeight="1" x14ac:dyDescent="0.25">
      <c r="B6" s="740">
        <v>17</v>
      </c>
      <c r="C6" s="783">
        <v>41807.666666666664</v>
      </c>
      <c r="D6" s="785" t="s">
        <v>166</v>
      </c>
      <c r="E6" s="780" t="s">
        <v>6</v>
      </c>
      <c r="F6" s="781" t="s">
        <v>168</v>
      </c>
      <c r="G6" s="922">
        <v>2</v>
      </c>
      <c r="H6" s="794" t="s">
        <v>6</v>
      </c>
      <c r="I6" s="920">
        <v>1</v>
      </c>
      <c r="J6" s="920">
        <v>1</v>
      </c>
      <c r="K6" s="870">
        <f>IF('Resultat &amp; tabell'!J6="",0,BI6)</f>
        <v>0</v>
      </c>
      <c r="L6" s="860">
        <v>3</v>
      </c>
      <c r="M6" s="879" t="str">
        <f>VLOOKUP(L6,$AT$4:$AY$7,2,FALSE)</f>
        <v>Mexiko</v>
      </c>
      <c r="N6" s="873">
        <f>VLOOKUP(M6,$AU$4:$AY$7,2,FALSE)</f>
        <v>2</v>
      </c>
      <c r="O6" s="873">
        <f>VLOOKUP(M6,$AU$4:$AY$7,3,FALSE)</f>
        <v>3</v>
      </c>
      <c r="P6" s="873">
        <f>VLOOKUP(M6,$AU$4:$AY$7,4,FALSE)</f>
        <v>4</v>
      </c>
      <c r="Q6" s="874">
        <f>VLOOKUP(M6,$AU$4:$AY$7,5,FALSE)</f>
        <v>-1</v>
      </c>
      <c r="Z6" s="753" t="s">
        <v>5</v>
      </c>
      <c r="AA6" s="754">
        <f t="shared" si="5"/>
        <v>3</v>
      </c>
      <c r="AB6" s="754">
        <f t="shared" si="0"/>
        <v>2</v>
      </c>
      <c r="AC6" s="754">
        <f t="shared" si="1"/>
        <v>1</v>
      </c>
      <c r="AD6" s="753" t="s">
        <v>10</v>
      </c>
      <c r="AE6" s="754">
        <f t="shared" si="6"/>
        <v>0</v>
      </c>
      <c r="AF6" s="750">
        <f t="shared" si="2"/>
        <v>1</v>
      </c>
      <c r="AG6" s="750">
        <f t="shared" si="3"/>
        <v>2</v>
      </c>
      <c r="AI6" s="749">
        <f>RANK($AJ6,$AJ$4:$AJ$7,1)+COUNTIF($AJ$4:$AJ6,$AJ6)-1</f>
        <v>4</v>
      </c>
      <c r="AJ6" s="749">
        <f t="shared" si="7"/>
        <v>4</v>
      </c>
      <c r="AK6" s="749">
        <f t="shared" si="8"/>
        <v>0</v>
      </c>
      <c r="AL6" s="749">
        <f t="shared" si="9"/>
        <v>1</v>
      </c>
      <c r="AM6" s="749">
        <f t="shared" si="10"/>
        <v>3</v>
      </c>
      <c r="AN6" s="753" t="s">
        <v>7</v>
      </c>
      <c r="AO6" s="749">
        <f t="shared" si="11"/>
        <v>2</v>
      </c>
      <c r="AP6" s="749">
        <f>SUMIF($Z$4:$Z$9,AN6,$AB$4:$AB$9)+SUMIF($AD$4:$AD$9,AN6,$AF$4:$AF$9)</f>
        <v>2</v>
      </c>
      <c r="AQ6" s="749">
        <f t="shared" si="12"/>
        <v>4</v>
      </c>
      <c r="AR6" s="749">
        <f t="shared" si="13"/>
        <v>-2</v>
      </c>
      <c r="AT6" s="749">
        <v>3</v>
      </c>
      <c r="AU6" s="749" t="str">
        <f t="shared" si="14"/>
        <v>Mexiko</v>
      </c>
      <c r="AV6" s="749">
        <f t="shared" si="15"/>
        <v>2</v>
      </c>
      <c r="AW6" s="749">
        <f t="shared" si="4"/>
        <v>3</v>
      </c>
      <c r="AX6" s="749">
        <f t="shared" si="16"/>
        <v>4</v>
      </c>
      <c r="AY6" s="749">
        <f t="shared" si="17"/>
        <v>-1</v>
      </c>
      <c r="AZ6" s="811">
        <v>17</v>
      </c>
      <c r="BA6" s="818">
        <v>41807.666666666664</v>
      </c>
      <c r="BB6" s="813" t="s">
        <v>5</v>
      </c>
      <c r="BC6" s="814" t="s">
        <v>6</v>
      </c>
      <c r="BD6" s="815" t="s">
        <v>10</v>
      </c>
      <c r="BE6" s="817">
        <f>IF(G6='Resultat &amp; tabell'!$G6,2,0)</f>
        <v>0</v>
      </c>
      <c r="BF6" s="816" t="s">
        <v>6</v>
      </c>
      <c r="BG6" s="817">
        <f>IF(I6='Resultat &amp; tabell'!$I6,2,0)</f>
        <v>0</v>
      </c>
      <c r="BH6" s="817">
        <f>IF(J6='Resultat &amp; tabell'!$J6,1,0)</f>
        <v>0</v>
      </c>
      <c r="BI6" s="801">
        <f t="shared" si="18"/>
        <v>0</v>
      </c>
      <c r="BK6" s="875" t="s">
        <v>123</v>
      </c>
      <c r="BL6" s="799"/>
      <c r="BM6" s="854">
        <f>IF(T5='Resultat &amp; tabell'!$M6,20,0)</f>
        <v>0</v>
      </c>
      <c r="BN6" s="841"/>
      <c r="BO6" s="841"/>
    </row>
    <row r="7" spans="2:67" ht="14.25" customHeight="1" x14ac:dyDescent="0.25">
      <c r="B7" s="740">
        <v>18</v>
      </c>
      <c r="C7" s="783">
        <v>41808.75</v>
      </c>
      <c r="D7" s="779" t="s">
        <v>169</v>
      </c>
      <c r="E7" s="780" t="s">
        <v>6</v>
      </c>
      <c r="F7" s="781" t="s">
        <v>170</v>
      </c>
      <c r="G7" s="922">
        <v>2</v>
      </c>
      <c r="H7" s="794" t="s">
        <v>6</v>
      </c>
      <c r="I7" s="920">
        <v>0</v>
      </c>
      <c r="J7" s="920">
        <v>1</v>
      </c>
      <c r="K7" s="870">
        <f>IF('Resultat &amp; tabell'!J7="",0,BI7)</f>
        <v>0</v>
      </c>
      <c r="L7" s="860">
        <v>4</v>
      </c>
      <c r="M7" s="880" t="str">
        <f>VLOOKUP(L7,$AT$4:$AY$7,2,FALSE)</f>
        <v>Kroatien</v>
      </c>
      <c r="N7" s="877">
        <f>VLOOKUP(M7,$AU$4:$AY$7,2,FALSE)</f>
        <v>2</v>
      </c>
      <c r="O7" s="877">
        <f>VLOOKUP(M7,$AU$4:$AY$7,3,FALSE)</f>
        <v>2</v>
      </c>
      <c r="P7" s="877">
        <f>VLOOKUP(M7,$AU$4:$AY$7,4,FALSE)</f>
        <v>4</v>
      </c>
      <c r="Q7" s="878">
        <f>VLOOKUP(M7,$AU$4:$AY$7,5,FALSE)</f>
        <v>-2</v>
      </c>
      <c r="S7" s="881"/>
      <c r="T7" s="855"/>
      <c r="U7" s="855"/>
      <c r="V7" s="855"/>
      <c r="W7" s="746"/>
      <c r="Z7" s="753" t="s">
        <v>11</v>
      </c>
      <c r="AA7" s="754">
        <f t="shared" si="5"/>
        <v>3</v>
      </c>
      <c r="AB7" s="754">
        <f t="shared" si="0"/>
        <v>2</v>
      </c>
      <c r="AC7" s="754">
        <f t="shared" si="1"/>
        <v>0</v>
      </c>
      <c r="AD7" s="753" t="s">
        <v>7</v>
      </c>
      <c r="AE7" s="754">
        <f t="shared" si="6"/>
        <v>0</v>
      </c>
      <c r="AF7" s="750">
        <f t="shared" si="2"/>
        <v>0</v>
      </c>
      <c r="AG7" s="750">
        <f t="shared" si="3"/>
        <v>2</v>
      </c>
      <c r="AI7" s="749">
        <f>RANK($AJ7,$AJ$4:$AJ$7,1)+COUNTIF($AJ$4:$AJ7,$AJ7)-1</f>
        <v>2</v>
      </c>
      <c r="AJ7" s="749">
        <f t="shared" si="7"/>
        <v>2</v>
      </c>
      <c r="AK7" s="749">
        <f t="shared" si="8"/>
        <v>0</v>
      </c>
      <c r="AL7" s="749">
        <f t="shared" si="9"/>
        <v>0</v>
      </c>
      <c r="AM7" s="749">
        <f t="shared" si="10"/>
        <v>2</v>
      </c>
      <c r="AN7" s="753" t="s">
        <v>11</v>
      </c>
      <c r="AO7" s="749">
        <f t="shared" si="11"/>
        <v>4</v>
      </c>
      <c r="AP7" s="749">
        <f>SUMIF($Z$4:$Z$9,AN7,$AB$4:$AB$9)+SUMIF($AD$4:$AD$9,AN7,$AF$4:$AF$9)</f>
        <v>4</v>
      </c>
      <c r="AQ7" s="749">
        <f t="shared" si="12"/>
        <v>4</v>
      </c>
      <c r="AR7" s="749">
        <f t="shared" si="13"/>
        <v>0</v>
      </c>
      <c r="AT7" s="749">
        <v>4</v>
      </c>
      <c r="AU7" s="749" t="str">
        <f t="shared" si="14"/>
        <v>Kroatien</v>
      </c>
      <c r="AV7" s="749">
        <f t="shared" si="15"/>
        <v>2</v>
      </c>
      <c r="AW7" s="749">
        <f t="shared" si="4"/>
        <v>2</v>
      </c>
      <c r="AX7" s="749">
        <f t="shared" si="16"/>
        <v>4</v>
      </c>
      <c r="AY7" s="749">
        <f t="shared" si="17"/>
        <v>-2</v>
      </c>
      <c r="AZ7" s="811">
        <v>18</v>
      </c>
      <c r="BA7" s="818">
        <v>41808.75</v>
      </c>
      <c r="BB7" s="813" t="s">
        <v>11</v>
      </c>
      <c r="BC7" s="814" t="s">
        <v>6</v>
      </c>
      <c r="BD7" s="815" t="s">
        <v>7</v>
      </c>
      <c r="BE7" s="817">
        <f>IF(G7='Resultat &amp; tabell'!$G7,2,0)</f>
        <v>0</v>
      </c>
      <c r="BF7" s="816" t="s">
        <v>6</v>
      </c>
      <c r="BG7" s="817">
        <f>IF(I7='Resultat &amp; tabell'!$I7,2,0)</f>
        <v>0</v>
      </c>
      <c r="BH7" s="817">
        <f>IF(J7='Resultat &amp; tabell'!$J7,1,0)</f>
        <v>0</v>
      </c>
      <c r="BI7" s="801">
        <f t="shared" si="18"/>
        <v>0</v>
      </c>
      <c r="BK7" s="819"/>
      <c r="BL7" s="841"/>
      <c r="BM7" s="841"/>
      <c r="BN7" s="841"/>
      <c r="BO7" s="841"/>
    </row>
    <row r="8" spans="2:67" ht="14.25" customHeight="1" x14ac:dyDescent="0.25">
      <c r="B8" s="740">
        <v>33</v>
      </c>
      <c r="C8" s="783">
        <v>41813.708333333336</v>
      </c>
      <c r="D8" s="779" t="s">
        <v>169</v>
      </c>
      <c r="E8" s="780" t="s">
        <v>6</v>
      </c>
      <c r="F8" s="781" t="s">
        <v>166</v>
      </c>
      <c r="G8" s="922">
        <v>1</v>
      </c>
      <c r="H8" s="794" t="s">
        <v>6</v>
      </c>
      <c r="I8" s="920">
        <v>3</v>
      </c>
      <c r="J8" s="920">
        <v>2</v>
      </c>
      <c r="K8" s="870">
        <f>IF('Resultat &amp; tabell'!J8="",0,BI8)</f>
        <v>3</v>
      </c>
      <c r="N8" s="882"/>
      <c r="O8" s="882"/>
      <c r="P8" s="882"/>
      <c r="Q8" s="882"/>
      <c r="S8" s="881"/>
      <c r="T8" s="855"/>
      <c r="U8" s="855"/>
      <c r="V8" s="855"/>
      <c r="W8" s="746"/>
      <c r="Z8" s="753" t="s">
        <v>11</v>
      </c>
      <c r="AA8" s="754">
        <f t="shared" si="5"/>
        <v>0</v>
      </c>
      <c r="AB8" s="754">
        <f t="shared" si="0"/>
        <v>1</v>
      </c>
      <c r="AC8" s="754">
        <f t="shared" si="1"/>
        <v>3</v>
      </c>
      <c r="AD8" s="753" t="s">
        <v>5</v>
      </c>
      <c r="AE8" s="754">
        <f t="shared" si="6"/>
        <v>3</v>
      </c>
      <c r="AF8" s="750">
        <f t="shared" si="2"/>
        <v>3</v>
      </c>
      <c r="AG8" s="750">
        <f t="shared" si="3"/>
        <v>1</v>
      </c>
      <c r="AZ8" s="811">
        <v>33</v>
      </c>
      <c r="BA8" s="818">
        <v>41813.708333333336</v>
      </c>
      <c r="BB8" s="813" t="s">
        <v>11</v>
      </c>
      <c r="BC8" s="814" t="s">
        <v>6</v>
      </c>
      <c r="BD8" s="815" t="s">
        <v>5</v>
      </c>
      <c r="BE8" s="817">
        <f>IF(G8='Resultat &amp; tabell'!$G8,2,0)</f>
        <v>2</v>
      </c>
      <c r="BF8" s="816" t="s">
        <v>6</v>
      </c>
      <c r="BG8" s="817">
        <f>IF(I8='Resultat &amp; tabell'!$I8,2,0)</f>
        <v>0</v>
      </c>
      <c r="BH8" s="817">
        <f>IF(J8='Resultat &amp; tabell'!$J8,1,0)</f>
        <v>1</v>
      </c>
      <c r="BI8" s="801">
        <f t="shared" si="18"/>
        <v>3</v>
      </c>
      <c r="BL8" s="841"/>
      <c r="BM8" s="841"/>
      <c r="BN8" s="841"/>
      <c r="BO8" s="841"/>
    </row>
    <row r="9" spans="2:67" ht="14.25" customHeight="1" x14ac:dyDescent="0.25">
      <c r="B9" s="739">
        <v>34</v>
      </c>
      <c r="C9" s="784">
        <v>41813.708333333336</v>
      </c>
      <c r="D9" s="779" t="s">
        <v>170</v>
      </c>
      <c r="E9" s="780" t="s">
        <v>6</v>
      </c>
      <c r="F9" s="781" t="s">
        <v>168</v>
      </c>
      <c r="G9" s="923">
        <v>1</v>
      </c>
      <c r="H9" s="794" t="s">
        <v>6</v>
      </c>
      <c r="I9" s="920">
        <v>1</v>
      </c>
      <c r="J9" s="921" t="s">
        <v>214</v>
      </c>
      <c r="K9" s="870">
        <f>IF('Resultat &amp; tabell'!J9="",0,BI9)</f>
        <v>2</v>
      </c>
      <c r="N9" s="882"/>
      <c r="O9" s="882"/>
      <c r="P9" s="882"/>
      <c r="Q9" s="882"/>
      <c r="S9" s="881"/>
      <c r="T9" s="855"/>
      <c r="U9" s="855"/>
      <c r="V9" s="855"/>
      <c r="W9" s="746"/>
      <c r="Z9" s="753" t="s">
        <v>7</v>
      </c>
      <c r="AA9" s="754">
        <f t="shared" si="5"/>
        <v>1</v>
      </c>
      <c r="AB9" s="754">
        <f t="shared" si="0"/>
        <v>1</v>
      </c>
      <c r="AC9" s="754">
        <f t="shared" si="1"/>
        <v>1</v>
      </c>
      <c r="AD9" s="753" t="s">
        <v>10</v>
      </c>
      <c r="AE9" s="754">
        <f t="shared" si="6"/>
        <v>1</v>
      </c>
      <c r="AF9" s="750">
        <f t="shared" si="2"/>
        <v>1</v>
      </c>
      <c r="AG9" s="750">
        <f t="shared" si="3"/>
        <v>1</v>
      </c>
      <c r="AZ9" s="821">
        <v>34</v>
      </c>
      <c r="BA9" s="822">
        <v>41813.708333333336</v>
      </c>
      <c r="BB9" s="823" t="s">
        <v>7</v>
      </c>
      <c r="BC9" s="824" t="s">
        <v>6</v>
      </c>
      <c r="BD9" s="825" t="s">
        <v>10</v>
      </c>
      <c r="BE9" s="817">
        <f>IF(G9='Resultat &amp; tabell'!$G9,2,0)</f>
        <v>2</v>
      </c>
      <c r="BF9" s="816" t="s">
        <v>6</v>
      </c>
      <c r="BG9" s="817">
        <f>IF(I9='Resultat &amp; tabell'!$I9,2,0)</f>
        <v>0</v>
      </c>
      <c r="BH9" s="817">
        <f>IF(J9='Resultat &amp; tabell'!$J9,1,0)</f>
        <v>0</v>
      </c>
      <c r="BI9" s="801">
        <f t="shared" si="18"/>
        <v>2</v>
      </c>
      <c r="BL9" s="841"/>
      <c r="BM9" s="841"/>
      <c r="BN9" s="841"/>
      <c r="BO9" s="841"/>
    </row>
    <row r="10" spans="2:67" ht="14.25" customHeight="1" x14ac:dyDescent="0.3">
      <c r="C10" s="755"/>
      <c r="F10" s="914"/>
      <c r="K10" s="883"/>
      <c r="N10" s="882"/>
      <c r="O10" s="882"/>
      <c r="P10" s="882"/>
      <c r="Q10" s="882"/>
      <c r="S10" s="881"/>
      <c r="T10" s="855"/>
      <c r="U10" s="855"/>
      <c r="V10" s="855"/>
      <c r="W10" s="746"/>
      <c r="BA10" s="826"/>
      <c r="BI10" s="802"/>
      <c r="BL10" s="841"/>
      <c r="BM10" s="841"/>
      <c r="BN10" s="841"/>
      <c r="BO10" s="841"/>
    </row>
    <row r="11" spans="2:67" s="760" customFormat="1" ht="14.25" customHeight="1" x14ac:dyDescent="0.3">
      <c r="B11" s="737" t="s">
        <v>24</v>
      </c>
      <c r="C11" s="758"/>
      <c r="D11" s="743"/>
      <c r="E11" s="744"/>
      <c r="F11" s="915"/>
      <c r="G11" s="744"/>
      <c r="H11" s="744"/>
      <c r="I11" s="759"/>
      <c r="J11" s="744"/>
      <c r="K11" s="914"/>
      <c r="L11" s="884"/>
      <c r="M11" s="885"/>
      <c r="N11" s="886"/>
      <c r="O11" s="886"/>
      <c r="P11" s="886"/>
      <c r="Q11" s="886"/>
      <c r="R11" s="885"/>
      <c r="S11" s="885" t="s">
        <v>109</v>
      </c>
      <c r="Z11" s="747"/>
      <c r="AA11" s="754"/>
      <c r="AB11" s="754"/>
      <c r="AC11" s="754"/>
      <c r="AD11" s="747"/>
      <c r="AE11" s="761"/>
      <c r="AF11" s="762"/>
      <c r="AG11" s="762"/>
      <c r="AH11" s="761"/>
      <c r="AI11" s="749"/>
      <c r="AJ11" s="761"/>
      <c r="AK11" s="761"/>
      <c r="AL11" s="761"/>
      <c r="AM11" s="761"/>
      <c r="AN11" s="761"/>
      <c r="AO11" s="761"/>
      <c r="AP11" s="761"/>
      <c r="AQ11" s="761"/>
      <c r="AR11" s="761"/>
      <c r="AS11" s="761"/>
      <c r="AT11" s="761"/>
      <c r="AU11" s="761"/>
      <c r="AV11" s="761"/>
      <c r="AW11" s="761"/>
      <c r="AX11" s="761"/>
      <c r="AY11" s="761"/>
      <c r="AZ11" s="804" t="s">
        <v>24</v>
      </c>
      <c r="BA11" s="828"/>
      <c r="BB11" s="805"/>
      <c r="BC11" s="806"/>
      <c r="BD11" s="805"/>
      <c r="BE11" s="806"/>
      <c r="BF11" s="806"/>
      <c r="BG11" s="829"/>
      <c r="BH11" s="806"/>
      <c r="BI11" s="803"/>
      <c r="BJ11" s="770"/>
      <c r="BK11" s="772"/>
      <c r="BL11" s="803"/>
      <c r="BM11" s="803"/>
      <c r="BN11" s="803"/>
      <c r="BO11" s="803"/>
    </row>
    <row r="12" spans="2:67" s="760" customFormat="1" ht="14.25" customHeight="1" x14ac:dyDescent="0.25">
      <c r="B12" s="797" t="s">
        <v>2</v>
      </c>
      <c r="C12" s="79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792" t="s">
        <v>81</v>
      </c>
      <c r="K12" s="887" t="s">
        <v>89</v>
      </c>
      <c r="L12" s="884"/>
      <c r="M12" s="866" t="s">
        <v>24</v>
      </c>
      <c r="N12" s="867" t="s">
        <v>89</v>
      </c>
      <c r="O12" s="867" t="s">
        <v>90</v>
      </c>
      <c r="P12" s="867" t="s">
        <v>91</v>
      </c>
      <c r="Q12" s="868" t="s">
        <v>101</v>
      </c>
      <c r="R12" s="885"/>
      <c r="S12" s="888" t="s">
        <v>83</v>
      </c>
      <c r="T12" s="774" t="s">
        <v>89</v>
      </c>
      <c r="U12" s="774" t="s">
        <v>102</v>
      </c>
      <c r="V12" s="800" t="s">
        <v>111</v>
      </c>
      <c r="Z12" s="751" t="s">
        <v>87</v>
      </c>
      <c r="AA12" s="751" t="s">
        <v>89</v>
      </c>
      <c r="AB12" s="751" t="s">
        <v>90</v>
      </c>
      <c r="AC12" s="751" t="s">
        <v>91</v>
      </c>
      <c r="AD12" s="751" t="s">
        <v>88</v>
      </c>
      <c r="AE12" s="751" t="s">
        <v>89</v>
      </c>
      <c r="AF12" s="751" t="s">
        <v>90</v>
      </c>
      <c r="AG12" s="751" t="s">
        <v>91</v>
      </c>
      <c r="AH12" s="761"/>
      <c r="AI12" s="752" t="s">
        <v>99</v>
      </c>
      <c r="AJ12" s="752" t="s">
        <v>98</v>
      </c>
      <c r="AK12" s="752" t="s">
        <v>97</v>
      </c>
      <c r="AL12" s="751" t="s">
        <v>96</v>
      </c>
      <c r="AM12" s="751" t="s">
        <v>95</v>
      </c>
      <c r="AN12" s="751" t="s">
        <v>92</v>
      </c>
      <c r="AO12" s="751" t="s">
        <v>89</v>
      </c>
      <c r="AP12" s="751" t="s">
        <v>90</v>
      </c>
      <c r="AQ12" s="751" t="s">
        <v>91</v>
      </c>
      <c r="AR12" s="752" t="s">
        <v>93</v>
      </c>
      <c r="AS12" s="761"/>
      <c r="AT12" s="751" t="s">
        <v>94</v>
      </c>
      <c r="AU12" s="751" t="s">
        <v>92</v>
      </c>
      <c r="AV12" s="751" t="s">
        <v>89</v>
      </c>
      <c r="AW12" s="751" t="s">
        <v>90</v>
      </c>
      <c r="AX12" s="751" t="s">
        <v>91</v>
      </c>
      <c r="AY12" s="752" t="s">
        <v>93</v>
      </c>
      <c r="AZ12" s="830" t="s">
        <v>2</v>
      </c>
      <c r="BA12" s="83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832" t="s">
        <v>81</v>
      </c>
      <c r="BI12" s="793" t="s">
        <v>89</v>
      </c>
      <c r="BJ12" s="770"/>
      <c r="BK12" s="807"/>
      <c r="BL12" s="803"/>
      <c r="BM12" s="803"/>
      <c r="BN12" s="803"/>
      <c r="BO12" s="803"/>
    </row>
    <row r="13" spans="2:67" ht="14.25" customHeight="1" x14ac:dyDescent="0.25">
      <c r="B13" s="740">
        <v>3</v>
      </c>
      <c r="C13" s="783">
        <v>41803.666666666664</v>
      </c>
      <c r="D13" s="779" t="s">
        <v>174</v>
      </c>
      <c r="E13" s="780" t="s">
        <v>6</v>
      </c>
      <c r="F13" s="781" t="s">
        <v>177</v>
      </c>
      <c r="G13" s="925">
        <v>1</v>
      </c>
      <c r="H13" s="794" t="s">
        <v>6</v>
      </c>
      <c r="I13" s="924">
        <v>1</v>
      </c>
      <c r="J13" s="924" t="s">
        <v>214</v>
      </c>
      <c r="K13" s="870">
        <f>IF('Resultat &amp; tabell'!J13="",0,BI13)</f>
        <v>2</v>
      </c>
      <c r="L13" s="871">
        <v>1</v>
      </c>
      <c r="M13" s="872" t="str">
        <f>VLOOKUP(L13,$AT$13:$AY$16,2,FALSE)</f>
        <v>Chile</v>
      </c>
      <c r="N13" s="873">
        <f>VLOOKUP(M13,$AU$13:$AY$16,2,FALSE)</f>
        <v>5</v>
      </c>
      <c r="O13" s="873">
        <f>VLOOKUP(M13,$AU$13:$AY$16,3,FALSE)</f>
        <v>6</v>
      </c>
      <c r="P13" s="873">
        <f>VLOOKUP(M13,$AU$13:$AY$16,4,FALSE)</f>
        <v>3</v>
      </c>
      <c r="Q13" s="874">
        <f>VLOOKUP(M13,$AU$13:$AY$16,5,FALSE)</f>
        <v>3</v>
      </c>
      <c r="S13" s="889" t="s">
        <v>108</v>
      </c>
      <c r="T13" s="908">
        <f>SUM(K4:K72)</f>
        <v>58</v>
      </c>
      <c r="U13" s="908">
        <v>0</v>
      </c>
      <c r="V13" s="909">
        <f t="shared" ref="V13:V18" si="19">SUM(T13:U13)</f>
        <v>58</v>
      </c>
      <c r="W13" s="746"/>
      <c r="Z13" s="753" t="s">
        <v>27</v>
      </c>
      <c r="AA13" s="754">
        <f t="shared" ref="AA13:AA18" si="20">IF(G13="",0,IF($G13&lt;$I13,0,IF($G13=$I13,1,3)))</f>
        <v>1</v>
      </c>
      <c r="AB13" s="754">
        <f t="shared" ref="AB13:AB18" si="21">G13</f>
        <v>1</v>
      </c>
      <c r="AC13" s="754">
        <f t="shared" ref="AC13:AC18" si="22">I13</f>
        <v>1</v>
      </c>
      <c r="AD13" s="753" t="s">
        <v>28</v>
      </c>
      <c r="AE13" s="754">
        <f t="shared" ref="AE13:AE18" si="23">IF(I13="",0,IF(I13&lt;G13,0,IF(G13=I13,1,3)))</f>
        <v>1</v>
      </c>
      <c r="AF13" s="750">
        <f t="shared" ref="AF13:AF18" si="24">I13</f>
        <v>1</v>
      </c>
      <c r="AG13" s="750">
        <f t="shared" ref="AG13:AG18" si="25">G13</f>
        <v>1</v>
      </c>
      <c r="AI13" s="749">
        <f>RANK($AJ13,$AJ$13:$AJ$16,1)+COUNTIF($AJ$13:$AJ13,$AJ13)-1</f>
        <v>2</v>
      </c>
      <c r="AJ13" s="749">
        <f>AK13+AL13+AM13</f>
        <v>2</v>
      </c>
      <c r="AK13" s="749">
        <f>SUMPRODUCT(($AO$13:$AO$16=AO13)*($AR$13:$AR$16=AR13)*($AP$13:$AP$16&gt;AP13))</f>
        <v>0</v>
      </c>
      <c r="AL13" s="749">
        <f>SUMPRODUCT(($AO$13:$AO$16=AO13)*($AR$13:$AR$16&gt;AR13))</f>
        <v>1</v>
      </c>
      <c r="AM13" s="749">
        <f>RANK(AO13,$AO$13:$AO$16)</f>
        <v>1</v>
      </c>
      <c r="AN13" s="753" t="s">
        <v>27</v>
      </c>
      <c r="AO13" s="749">
        <f>SUMIF($Z$13:$Z$18,$AN13,$AA$13:$AA$18)+SUMIF($AD$13:$AD$18,$AN13,$AE$13:$AE$18)</f>
        <v>5</v>
      </c>
      <c r="AP13" s="749">
        <f>SUMIF($Z$13:$Z$18,$AN13,$AB$13:$AB$18)+SUMIF($AD$13:$AD$18,$AN13,$AF$13:$AF$18)</f>
        <v>5</v>
      </c>
      <c r="AQ13" s="749">
        <f>SUMIF($Z$13:$Z$18,$AN13,$AC$13:$AC$18)+SUMIF($AD$13:$AD$18,$AN13,$AG$13:$AG$18)</f>
        <v>3</v>
      </c>
      <c r="AR13" s="749">
        <f>AP13-AQ13</f>
        <v>2</v>
      </c>
      <c r="AT13" s="749">
        <v>1</v>
      </c>
      <c r="AU13" s="749" t="str">
        <f>VLOOKUP($AT13,$AI$13:$AR$16,6,FALSE)</f>
        <v>Chile</v>
      </c>
      <c r="AV13" s="749">
        <f>VLOOKUP($AU13,$AN$13:$AR$16,2,FALSE)</f>
        <v>5</v>
      </c>
      <c r="AW13" s="749">
        <f>VLOOKUP($AU13,$AN$13:$AR$16,3,FALSE)</f>
        <v>6</v>
      </c>
      <c r="AX13" s="749">
        <f>VLOOKUP($AU13,$AN$13:$AR$16,4,FALSE)</f>
        <v>3</v>
      </c>
      <c r="AY13" s="749">
        <f>VLOOKUP($AU13,$AN$13:$AR$16,5,FALSE)</f>
        <v>3</v>
      </c>
      <c r="AZ13" s="811">
        <v>3</v>
      </c>
      <c r="BA13" s="818">
        <v>41803.666666666664</v>
      </c>
      <c r="BB13" s="813" t="s">
        <v>27</v>
      </c>
      <c r="BC13" s="814" t="s">
        <v>6</v>
      </c>
      <c r="BD13" s="815" t="s">
        <v>28</v>
      </c>
      <c r="BE13" s="817">
        <f>IF(G13='Resultat &amp; tabell'!$G13,2,0)</f>
        <v>2</v>
      </c>
      <c r="BF13" s="816" t="s">
        <v>6</v>
      </c>
      <c r="BG13" s="817">
        <f>IF(I13='Resultat &amp; tabell'!$I13,2,0)</f>
        <v>0</v>
      </c>
      <c r="BH13" s="817">
        <f>IF(J13='Resultat &amp; tabell'!$J13,1,0)</f>
        <v>0</v>
      </c>
      <c r="BI13" s="801">
        <f t="shared" ref="BI13:BI18" si="26">SUM(BE13+BG13+BH13)</f>
        <v>2</v>
      </c>
      <c r="BJ13" s="771"/>
      <c r="BK13" s="804"/>
      <c r="BL13" s="841"/>
      <c r="BM13" s="841"/>
      <c r="BN13" s="841"/>
      <c r="BO13" s="841"/>
    </row>
    <row r="14" spans="2:67" ht="14.25" customHeight="1" x14ac:dyDescent="0.25">
      <c r="B14" s="740">
        <v>4</v>
      </c>
      <c r="C14" s="783">
        <v>41803.75</v>
      </c>
      <c r="D14" s="779" t="s">
        <v>175</v>
      </c>
      <c r="E14" s="780" t="s">
        <v>6</v>
      </c>
      <c r="F14" s="781" t="s">
        <v>176</v>
      </c>
      <c r="G14" s="925">
        <v>3</v>
      </c>
      <c r="H14" s="794" t="s">
        <v>6</v>
      </c>
      <c r="I14" s="924">
        <v>0</v>
      </c>
      <c r="J14" s="924">
        <v>1</v>
      </c>
      <c r="K14" s="870">
        <f>IF('Resultat &amp; tabell'!J14="",0,BI14)</f>
        <v>3</v>
      </c>
      <c r="L14" s="860">
        <v>2</v>
      </c>
      <c r="M14" s="876" t="str">
        <f>VLOOKUP(L14,$AT$13:$AY$16,2,FALSE)</f>
        <v>Spanien</v>
      </c>
      <c r="N14" s="877">
        <f>VLOOKUP(M14,$AU$13:$AY$16,2,FALSE)</f>
        <v>5</v>
      </c>
      <c r="O14" s="877">
        <f>VLOOKUP(M14,$AU$13:$AY$16,3,FALSE)</f>
        <v>5</v>
      </c>
      <c r="P14" s="877">
        <f>VLOOKUP(M14,$AU$13:$AY$16,4,FALSE)</f>
        <v>3</v>
      </c>
      <c r="Q14" s="878">
        <f>VLOOKUP(M14,$AU$13:$AY$16,5,FALSE)</f>
        <v>2</v>
      </c>
      <c r="S14" s="890" t="s">
        <v>1</v>
      </c>
      <c r="T14" s="910">
        <f>SUM(K76:K83)</f>
        <v>0</v>
      </c>
      <c r="U14" s="910">
        <f>O76</f>
        <v>6</v>
      </c>
      <c r="V14" s="911">
        <f t="shared" si="19"/>
        <v>6</v>
      </c>
      <c r="W14" s="746"/>
      <c r="Z14" s="753" t="s">
        <v>30</v>
      </c>
      <c r="AA14" s="754">
        <f t="shared" si="20"/>
        <v>3</v>
      </c>
      <c r="AB14" s="754">
        <f t="shared" si="21"/>
        <v>3</v>
      </c>
      <c r="AC14" s="754">
        <f t="shared" si="22"/>
        <v>0</v>
      </c>
      <c r="AD14" s="753" t="s">
        <v>31</v>
      </c>
      <c r="AE14" s="754">
        <f t="shared" si="23"/>
        <v>0</v>
      </c>
      <c r="AF14" s="750">
        <f t="shared" si="24"/>
        <v>0</v>
      </c>
      <c r="AG14" s="750">
        <f t="shared" si="25"/>
        <v>3</v>
      </c>
      <c r="AI14" s="749">
        <f>RANK($AJ14,$AJ$13:$AJ$16,1)+COUNTIF($AJ$13:$AJ14,$AJ14)-1</f>
        <v>1</v>
      </c>
      <c r="AJ14" s="749">
        <f>AK14+AL14+AM14</f>
        <v>1</v>
      </c>
      <c r="AK14" s="749">
        <f>SUMPRODUCT(($AO$13:$AO$16=AO14)*($AR$13:$AR$16=AR14)*($AP$13:$AP$16&gt;AP14))</f>
        <v>0</v>
      </c>
      <c r="AL14" s="749">
        <f>SUMPRODUCT(($AO$13:$AO$16=AO14)*($AR$13:$AR$16&gt;AR14))</f>
        <v>0</v>
      </c>
      <c r="AM14" s="749">
        <f>RANK(AO14,$AO$13:$AO$16)</f>
        <v>1</v>
      </c>
      <c r="AN14" s="753" t="s">
        <v>30</v>
      </c>
      <c r="AO14" s="749">
        <f>SUMIF($Z$13:$Z$18,$AN14,$AA$13:$AA$18)+SUMIF($AD$13:$AD$18,$AN14,$AE$13:$AE$18)</f>
        <v>5</v>
      </c>
      <c r="AP14" s="749">
        <f>SUMIF($Z$13:$Z$18,$AN14,$AB$13:$AB$18)+SUMIF($AD$13:$AD$18,AN14,$AF$13:$AF$18)</f>
        <v>6</v>
      </c>
      <c r="AQ14" s="749">
        <f>SUMIF($Z$13:$Z$18,$AN14,$AC$13:$AC$18)+SUMIF($AD$13:$AD$18,$AN14,$AG$13:$AG$18)</f>
        <v>3</v>
      </c>
      <c r="AR14" s="749">
        <f>AP14-AQ14</f>
        <v>3</v>
      </c>
      <c r="AT14" s="749">
        <v>2</v>
      </c>
      <c r="AU14" s="749" t="str">
        <f>VLOOKUP($AT14,$AI$13:$AR$16,6,FALSE)</f>
        <v>Spanien</v>
      </c>
      <c r="AV14" s="749">
        <f>VLOOKUP($AU14,$AN$13:$AR$16,2,FALSE)</f>
        <v>5</v>
      </c>
      <c r="AW14" s="749">
        <f>VLOOKUP($AU14,$AN$13:$AR$16,3,FALSE)</f>
        <v>5</v>
      </c>
      <c r="AX14" s="749">
        <f>VLOOKUP($AU14,$AN$13:$AR$16,4,FALSE)</f>
        <v>3</v>
      </c>
      <c r="AY14" s="749">
        <f>VLOOKUP($AU14,$AN$13:$AR$16,5,FALSE)</f>
        <v>2</v>
      </c>
      <c r="AZ14" s="811">
        <v>4</v>
      </c>
      <c r="BA14" s="818">
        <v>41803.75</v>
      </c>
      <c r="BB14" s="813" t="s">
        <v>30</v>
      </c>
      <c r="BC14" s="814" t="s">
        <v>6</v>
      </c>
      <c r="BD14" s="815" t="s">
        <v>31</v>
      </c>
      <c r="BE14" s="817">
        <f>IF(G14='Resultat &amp; tabell'!$G14,2,0)</f>
        <v>2</v>
      </c>
      <c r="BF14" s="816" t="s">
        <v>6</v>
      </c>
      <c r="BG14" s="817">
        <f>IF(I14='Resultat &amp; tabell'!$I14,2,0)</f>
        <v>0</v>
      </c>
      <c r="BH14" s="817">
        <f>IF(J14='Resultat &amp; tabell'!$J14,1,0)</f>
        <v>1</v>
      </c>
      <c r="BI14" s="801">
        <f t="shared" si="26"/>
        <v>3</v>
      </c>
      <c r="BK14" s="804"/>
      <c r="BL14" s="841"/>
      <c r="BM14" s="841"/>
      <c r="BN14" s="841"/>
      <c r="BO14" s="841"/>
    </row>
    <row r="15" spans="2:67" ht="14.25" customHeight="1" x14ac:dyDescent="0.25">
      <c r="B15" s="740">
        <v>19</v>
      </c>
      <c r="C15" s="783">
        <v>41808.666666666664</v>
      </c>
      <c r="D15" s="779" t="s">
        <v>174</v>
      </c>
      <c r="E15" s="780" t="s">
        <v>6</v>
      </c>
      <c r="F15" s="781" t="s">
        <v>175</v>
      </c>
      <c r="G15" s="925">
        <v>2</v>
      </c>
      <c r="H15" s="794" t="s">
        <v>6</v>
      </c>
      <c r="I15" s="924">
        <v>2</v>
      </c>
      <c r="J15" s="924" t="s">
        <v>214</v>
      </c>
      <c r="K15" s="870">
        <f>IF('Resultat &amp; tabell'!J15="",0,BI15)</f>
        <v>2</v>
      </c>
      <c r="L15" s="860">
        <v>3</v>
      </c>
      <c r="M15" s="891" t="str">
        <f>VLOOKUP(L15,$AT$13:$AY$16,2,FALSE)</f>
        <v>Holland</v>
      </c>
      <c r="N15" s="892">
        <f>VLOOKUP(M15,$AU$13:$AY$16,2,FALSE)</f>
        <v>5</v>
      </c>
      <c r="O15" s="892">
        <f>VLOOKUP(M15,$AU$13:$AY$16,3,FALSE)</f>
        <v>4</v>
      </c>
      <c r="P15" s="892">
        <f>VLOOKUP(M15,$AU$13:$AY$16,4,FALSE)</f>
        <v>3</v>
      </c>
      <c r="Q15" s="893">
        <f>VLOOKUP(M15,$AU$13:$AY$16,5,FALSE)</f>
        <v>1</v>
      </c>
      <c r="S15" s="890" t="s">
        <v>29</v>
      </c>
      <c r="T15" s="910">
        <f>SUM(K87:K90)</f>
        <v>0</v>
      </c>
      <c r="U15" s="910">
        <f>O87</f>
        <v>0</v>
      </c>
      <c r="V15" s="911">
        <f t="shared" si="19"/>
        <v>0</v>
      </c>
      <c r="W15" s="746"/>
      <c r="Z15" s="753" t="s">
        <v>27</v>
      </c>
      <c r="AA15" s="754">
        <f t="shared" si="20"/>
        <v>1</v>
      </c>
      <c r="AB15" s="754">
        <f t="shared" si="21"/>
        <v>2</v>
      </c>
      <c r="AC15" s="754">
        <f t="shared" si="22"/>
        <v>2</v>
      </c>
      <c r="AD15" s="753" t="s">
        <v>30</v>
      </c>
      <c r="AE15" s="754">
        <f t="shared" si="23"/>
        <v>1</v>
      </c>
      <c r="AF15" s="750">
        <f t="shared" si="24"/>
        <v>2</v>
      </c>
      <c r="AG15" s="750">
        <f t="shared" si="25"/>
        <v>2</v>
      </c>
      <c r="AI15" s="749">
        <f>RANK($AJ15,$AJ$13:$AJ$16,1)+COUNTIF($AJ$13:$AJ15,$AJ15)-1</f>
        <v>3</v>
      </c>
      <c r="AJ15" s="749">
        <f>AK15+AL15+AM15</f>
        <v>3</v>
      </c>
      <c r="AK15" s="749">
        <f>SUMPRODUCT(($AO$13:$AO$16=AO15)*($AR$13:$AR$16=AR15)*($AP$13:$AP$16&gt;AP15))</f>
        <v>0</v>
      </c>
      <c r="AL15" s="749">
        <f>SUMPRODUCT(($AO$13:$AO$16=AO15)*($AR$13:$AR$16&gt;AR15))</f>
        <v>2</v>
      </c>
      <c r="AM15" s="749">
        <f>RANK(AO15,$AO$13:$AO$16)</f>
        <v>1</v>
      </c>
      <c r="AN15" s="753" t="s">
        <v>28</v>
      </c>
      <c r="AO15" s="749">
        <f>SUMIF($Z$13:$Z$18,$AN15,$AA$13:$AA$18)+SUMIF($AD$13:$AD$18,$AN15,$AE$13:$AE$18)</f>
        <v>5</v>
      </c>
      <c r="AP15" s="749">
        <f>SUMIF($Z$13:$Z$18,$AN15,$AB$13:$AB$18)+SUMIF($AD$13:$AD$18,AN15,$AF$13:$AF$18)</f>
        <v>4</v>
      </c>
      <c r="AQ15" s="749">
        <f>SUMIF($Z$13:$Z$18,$AN15,$AC$13:$AC$18)+SUMIF($AD$13:$AD$18,$AN15,$AG$13:$AG$18)</f>
        <v>3</v>
      </c>
      <c r="AR15" s="749">
        <f>AP15-AQ15</f>
        <v>1</v>
      </c>
      <c r="AT15" s="749">
        <v>3</v>
      </c>
      <c r="AU15" s="749" t="str">
        <f>VLOOKUP($AT15,$AI$13:$AR$16,6,FALSE)</f>
        <v>Holland</v>
      </c>
      <c r="AV15" s="749">
        <f>VLOOKUP($AU15,$AN$13:$AR$16,2,FALSE)</f>
        <v>5</v>
      </c>
      <c r="AW15" s="749">
        <f>VLOOKUP($AU15,$AN$13:$AR$16,3,FALSE)</f>
        <v>4</v>
      </c>
      <c r="AX15" s="749">
        <f>VLOOKUP($AU15,$AN$13:$AR$16,4,FALSE)</f>
        <v>3</v>
      </c>
      <c r="AY15" s="749">
        <f>VLOOKUP($AU15,$AN$13:$AR$16,5,FALSE)</f>
        <v>1</v>
      </c>
      <c r="AZ15" s="811">
        <v>19</v>
      </c>
      <c r="BA15" s="818">
        <v>41808.666666666664</v>
      </c>
      <c r="BB15" s="813" t="s">
        <v>27</v>
      </c>
      <c r="BC15" s="814" t="s">
        <v>6</v>
      </c>
      <c r="BD15" s="815" t="s">
        <v>30</v>
      </c>
      <c r="BE15" s="817">
        <f>IF(G15='Resultat &amp; tabell'!$G15,2,0)</f>
        <v>0</v>
      </c>
      <c r="BF15" s="816" t="s">
        <v>6</v>
      </c>
      <c r="BG15" s="817">
        <f>IF(I15='Resultat &amp; tabell'!$I15,2,0)</f>
        <v>2</v>
      </c>
      <c r="BH15" s="817">
        <f>IF(J15='Resultat &amp; tabell'!$J15,1,0)</f>
        <v>0</v>
      </c>
      <c r="BI15" s="801">
        <f t="shared" si="26"/>
        <v>2</v>
      </c>
      <c r="BK15" s="819"/>
      <c r="BL15" s="841"/>
      <c r="BM15" s="841"/>
      <c r="BN15" s="841"/>
      <c r="BO15" s="841"/>
    </row>
    <row r="16" spans="2:67" ht="14.25" customHeight="1" x14ac:dyDescent="0.25">
      <c r="B16" s="740">
        <v>20</v>
      </c>
      <c r="C16" s="783">
        <v>41808.541666666664</v>
      </c>
      <c r="D16" s="779" t="s">
        <v>176</v>
      </c>
      <c r="E16" s="780" t="s">
        <v>6</v>
      </c>
      <c r="F16" s="781" t="s">
        <v>177</v>
      </c>
      <c r="G16" s="925">
        <v>1</v>
      </c>
      <c r="H16" s="794" t="s">
        <v>6</v>
      </c>
      <c r="I16" s="924">
        <v>2</v>
      </c>
      <c r="J16" s="924">
        <v>2</v>
      </c>
      <c r="K16" s="870">
        <f>IF('Resultat &amp; tabell'!J16="",0,BI16)</f>
        <v>1</v>
      </c>
      <c r="L16" s="860">
        <v>4</v>
      </c>
      <c r="M16" s="880" t="str">
        <f>VLOOKUP(L16,$AT$13:$AY$16,2,FALSE)</f>
        <v>Australien</v>
      </c>
      <c r="N16" s="877">
        <f>VLOOKUP(M16,$AU$13:$AY$16,2,FALSE)</f>
        <v>0</v>
      </c>
      <c r="O16" s="877">
        <f>VLOOKUP(M16,$AU$13:$AY$16,3,FALSE)</f>
        <v>1</v>
      </c>
      <c r="P16" s="877">
        <f>VLOOKUP(M16,$AU$13:$AY$16,4,FALSE)</f>
        <v>7</v>
      </c>
      <c r="Q16" s="878">
        <f>VLOOKUP(M16,$AU$13:$AY$16,5,FALSE)</f>
        <v>-6</v>
      </c>
      <c r="S16" s="890" t="s">
        <v>41</v>
      </c>
      <c r="T16" s="910">
        <f>SUM(K94:K95)</f>
        <v>0</v>
      </c>
      <c r="U16" s="910">
        <f>O94</f>
        <v>0</v>
      </c>
      <c r="V16" s="911">
        <f t="shared" si="19"/>
        <v>0</v>
      </c>
      <c r="W16" s="746"/>
      <c r="Z16" s="753" t="s">
        <v>31</v>
      </c>
      <c r="AA16" s="754">
        <f t="shared" si="20"/>
        <v>0</v>
      </c>
      <c r="AB16" s="754">
        <f t="shared" si="21"/>
        <v>1</v>
      </c>
      <c r="AC16" s="754">
        <f t="shared" si="22"/>
        <v>2</v>
      </c>
      <c r="AD16" s="753" t="s">
        <v>28</v>
      </c>
      <c r="AE16" s="754">
        <f t="shared" si="23"/>
        <v>3</v>
      </c>
      <c r="AF16" s="750">
        <f t="shared" si="24"/>
        <v>2</v>
      </c>
      <c r="AG16" s="750">
        <f t="shared" si="25"/>
        <v>1</v>
      </c>
      <c r="AI16" s="749">
        <f>RANK($AJ16,$AJ$13:$AJ$16,1)+COUNTIF($AJ$13:$AJ16,$AJ16)-1</f>
        <v>4</v>
      </c>
      <c r="AJ16" s="749">
        <f>AK16+AL16+AM16</f>
        <v>4</v>
      </c>
      <c r="AK16" s="749">
        <f>SUMPRODUCT(($AO$13:$AO$16=AO16)*($AR$13:$AR$16=AR16)*($AP$13:$AP$16&gt;AP16))</f>
        <v>0</v>
      </c>
      <c r="AL16" s="749">
        <f>SUMPRODUCT(($AO$13:$AO$16=AO16)*($AR$13:$AR$16&gt;AR16))</f>
        <v>0</v>
      </c>
      <c r="AM16" s="749">
        <f>RANK(AO16,$AO$13:$AO$16)</f>
        <v>4</v>
      </c>
      <c r="AN16" s="753" t="s">
        <v>31</v>
      </c>
      <c r="AO16" s="749">
        <f>SUMIF($Z$13:$Z$18,$AN16,$AA$13:$AA$18)+SUMIF($AD$13:$AD$18,$AN16,$AE$13:$AE$18)</f>
        <v>0</v>
      </c>
      <c r="AP16" s="749">
        <f>SUMIF($Z$13:$Z$18,$AN16,$AB$13:$AB$18)+SUMIF($AD$13:$AD$18,AN16,$AF$13:$AF$18)</f>
        <v>1</v>
      </c>
      <c r="AQ16" s="749">
        <f>SUMIF($Z$13:$Z$18,$AN16,$AC$13:$AC$18)+SUMIF($AD$13:$AD$18,$AN16,$AG$13:$AG$18)</f>
        <v>7</v>
      </c>
      <c r="AR16" s="749">
        <f>AP16-AQ16</f>
        <v>-6</v>
      </c>
      <c r="AT16" s="749">
        <v>4</v>
      </c>
      <c r="AU16" s="749" t="str">
        <f>VLOOKUP($AT16,$AI$13:$AR$16,6,FALSE)</f>
        <v>Australien</v>
      </c>
      <c r="AV16" s="749">
        <f>VLOOKUP($AU16,$AN$13:$AR$16,2,FALSE)</f>
        <v>0</v>
      </c>
      <c r="AW16" s="749">
        <f>VLOOKUP($AU16,$AN$13:$AR$16,3,FALSE)</f>
        <v>1</v>
      </c>
      <c r="AX16" s="749">
        <f>VLOOKUP($AU16,$AN$13:$AR$16,4,FALSE)</f>
        <v>7</v>
      </c>
      <c r="AY16" s="749">
        <f>VLOOKUP($AU16,$AN$13:$AR$16,5,FALSE)</f>
        <v>-6</v>
      </c>
      <c r="AZ16" s="811">
        <v>20</v>
      </c>
      <c r="BA16" s="818">
        <v>41808.541666666664</v>
      </c>
      <c r="BB16" s="813" t="s">
        <v>31</v>
      </c>
      <c r="BC16" s="814" t="s">
        <v>6</v>
      </c>
      <c r="BD16" s="815" t="s">
        <v>28</v>
      </c>
      <c r="BE16" s="817">
        <f>IF(G16='Resultat &amp; tabell'!$G16,2,0)</f>
        <v>0</v>
      </c>
      <c r="BF16" s="816" t="s">
        <v>6</v>
      </c>
      <c r="BG16" s="817">
        <f>IF(I16='Resultat &amp; tabell'!$I16,2,0)</f>
        <v>0</v>
      </c>
      <c r="BH16" s="817">
        <f>IF(J16='Resultat &amp; tabell'!$J16,1,0)</f>
        <v>1</v>
      </c>
      <c r="BI16" s="801">
        <f t="shared" si="26"/>
        <v>1</v>
      </c>
      <c r="BK16" s="819"/>
      <c r="BL16" s="841"/>
      <c r="BM16" s="841"/>
      <c r="BN16" s="841"/>
      <c r="BO16" s="841"/>
    </row>
    <row r="17" spans="2:67" ht="14.25" customHeight="1" x14ac:dyDescent="0.25">
      <c r="B17" s="740">
        <v>35</v>
      </c>
      <c r="C17" s="783">
        <v>41813.541666666664</v>
      </c>
      <c r="D17" s="779" t="s">
        <v>176</v>
      </c>
      <c r="E17" s="780" t="s">
        <v>6</v>
      </c>
      <c r="F17" s="781" t="s">
        <v>174</v>
      </c>
      <c r="G17" s="925">
        <v>0</v>
      </c>
      <c r="H17" s="794" t="s">
        <v>6</v>
      </c>
      <c r="I17" s="924">
        <v>2</v>
      </c>
      <c r="J17" s="924">
        <v>2</v>
      </c>
      <c r="K17" s="870">
        <f>IF('Resultat &amp; tabell'!J17="",0,BI17)</f>
        <v>3</v>
      </c>
      <c r="N17" s="882"/>
      <c r="O17" s="882"/>
      <c r="P17" s="882"/>
      <c r="Q17" s="882"/>
      <c r="S17" s="890" t="s">
        <v>50</v>
      </c>
      <c r="T17" s="910">
        <f>SUM(K99)</f>
        <v>0</v>
      </c>
      <c r="U17" s="910">
        <f>O99</f>
        <v>0</v>
      </c>
      <c r="V17" s="911">
        <f t="shared" si="19"/>
        <v>0</v>
      </c>
      <c r="W17" s="746"/>
      <c r="Z17" s="753" t="s">
        <v>31</v>
      </c>
      <c r="AA17" s="754">
        <f t="shared" si="20"/>
        <v>0</v>
      </c>
      <c r="AB17" s="754">
        <f t="shared" si="21"/>
        <v>0</v>
      </c>
      <c r="AC17" s="754">
        <f t="shared" si="22"/>
        <v>2</v>
      </c>
      <c r="AD17" s="753" t="s">
        <v>27</v>
      </c>
      <c r="AE17" s="754">
        <f t="shared" si="23"/>
        <v>3</v>
      </c>
      <c r="AF17" s="750">
        <f t="shared" si="24"/>
        <v>2</v>
      </c>
      <c r="AG17" s="750">
        <f t="shared" si="25"/>
        <v>0</v>
      </c>
      <c r="AZ17" s="811">
        <v>35</v>
      </c>
      <c r="BA17" s="818">
        <v>41813.541666666664</v>
      </c>
      <c r="BB17" s="813" t="s">
        <v>31</v>
      </c>
      <c r="BC17" s="814" t="s">
        <v>6</v>
      </c>
      <c r="BD17" s="815" t="s">
        <v>27</v>
      </c>
      <c r="BE17" s="817">
        <f>IF(G17='Resultat &amp; tabell'!$G17,2,0)</f>
        <v>2</v>
      </c>
      <c r="BF17" s="816" t="s">
        <v>6</v>
      </c>
      <c r="BG17" s="817">
        <f>IF(I17='Resultat &amp; tabell'!$I17,2,0)</f>
        <v>0</v>
      </c>
      <c r="BH17" s="817">
        <f>IF(J17='Resultat &amp; tabell'!$J17,1,0)</f>
        <v>1</v>
      </c>
      <c r="BI17" s="801">
        <f t="shared" si="26"/>
        <v>3</v>
      </c>
      <c r="BL17" s="841"/>
      <c r="BM17" s="841"/>
      <c r="BN17" s="841"/>
      <c r="BO17" s="841"/>
    </row>
    <row r="18" spans="2:67" ht="14.25" customHeight="1" x14ac:dyDescent="0.25">
      <c r="B18" s="740">
        <v>36</v>
      </c>
      <c r="C18" s="783">
        <v>41813.541666666664</v>
      </c>
      <c r="D18" s="779" t="s">
        <v>177</v>
      </c>
      <c r="E18" s="780" t="s">
        <v>6</v>
      </c>
      <c r="F18" s="781" t="s">
        <v>175</v>
      </c>
      <c r="G18" s="925">
        <v>1</v>
      </c>
      <c r="H18" s="794" t="s">
        <v>6</v>
      </c>
      <c r="I18" s="924">
        <v>1</v>
      </c>
      <c r="J18" s="924" t="s">
        <v>214</v>
      </c>
      <c r="K18" s="870">
        <f>IF('Resultat &amp; tabell'!J18="",0,BI18)</f>
        <v>0</v>
      </c>
      <c r="M18" s="913"/>
      <c r="N18" s="882"/>
      <c r="O18" s="882"/>
      <c r="P18" s="882"/>
      <c r="Q18" s="882"/>
      <c r="S18" s="890" t="s">
        <v>54</v>
      </c>
      <c r="T18" s="910">
        <f>SUM(K103)</f>
        <v>0</v>
      </c>
      <c r="U18" s="910">
        <f>O103</f>
        <v>0</v>
      </c>
      <c r="V18" s="911">
        <f t="shared" si="19"/>
        <v>0</v>
      </c>
      <c r="W18" s="746"/>
      <c r="Z18" s="753" t="s">
        <v>28</v>
      </c>
      <c r="AA18" s="754">
        <f t="shared" si="20"/>
        <v>1</v>
      </c>
      <c r="AB18" s="754">
        <f t="shared" si="21"/>
        <v>1</v>
      </c>
      <c r="AC18" s="754">
        <f t="shared" si="22"/>
        <v>1</v>
      </c>
      <c r="AD18" s="753" t="s">
        <v>30</v>
      </c>
      <c r="AE18" s="754">
        <f t="shared" si="23"/>
        <v>1</v>
      </c>
      <c r="AF18" s="750">
        <f t="shared" si="24"/>
        <v>1</v>
      </c>
      <c r="AG18" s="750">
        <f t="shared" si="25"/>
        <v>1</v>
      </c>
      <c r="AJ18" s="763"/>
      <c r="AZ18" s="811">
        <v>36</v>
      </c>
      <c r="BA18" s="818">
        <v>41813.541666666664</v>
      </c>
      <c r="BB18" s="813" t="s">
        <v>28</v>
      </c>
      <c r="BC18" s="814" t="s">
        <v>6</v>
      </c>
      <c r="BD18" s="815" t="s">
        <v>30</v>
      </c>
      <c r="BE18" s="817">
        <f>IF(G18='Resultat &amp; tabell'!$G18,2,0)</f>
        <v>0</v>
      </c>
      <c r="BF18" s="816" t="s">
        <v>6</v>
      </c>
      <c r="BG18" s="817">
        <f>IF(I18='Resultat &amp; tabell'!$I18,2,0)</f>
        <v>0</v>
      </c>
      <c r="BH18" s="817">
        <f>IF(J18='Resultat &amp; tabell'!$J18,1,0)</f>
        <v>0</v>
      </c>
      <c r="BI18" s="801">
        <f t="shared" si="26"/>
        <v>0</v>
      </c>
      <c r="BL18" s="841"/>
      <c r="BM18" s="841"/>
      <c r="BN18" s="841"/>
      <c r="BO18" s="841"/>
    </row>
    <row r="19" spans="2:67" ht="14.25" customHeight="1" x14ac:dyDescent="0.25">
      <c r="C19" s="755"/>
      <c r="I19" s="913"/>
      <c r="K19" s="883"/>
      <c r="M19" s="736"/>
      <c r="N19" s="882"/>
      <c r="O19" s="882"/>
      <c r="P19" s="882"/>
      <c r="Q19" s="882"/>
      <c r="S19" s="894" t="s">
        <v>82</v>
      </c>
      <c r="T19" s="910">
        <v>0</v>
      </c>
      <c r="U19" s="882">
        <f>SUM(X4:X5)</f>
        <v>0</v>
      </c>
      <c r="V19" s="911">
        <f>SUM(T19:U19)</f>
        <v>0</v>
      </c>
      <c r="W19" s="760"/>
      <c r="X19" s="760"/>
      <c r="BA19" s="826"/>
      <c r="BI19" s="802"/>
      <c r="BL19" s="841"/>
      <c r="BM19" s="841"/>
      <c r="BN19" s="841"/>
      <c r="BO19" s="841"/>
    </row>
    <row r="20" spans="2:67" s="760" customFormat="1" ht="12.75" customHeight="1" x14ac:dyDescent="0.25">
      <c r="B20" s="737" t="s">
        <v>40</v>
      </c>
      <c r="C20" s="758"/>
      <c r="D20" s="743"/>
      <c r="E20" s="744"/>
      <c r="F20" s="736"/>
      <c r="G20" s="744"/>
      <c r="H20" s="744"/>
      <c r="I20" s="736"/>
      <c r="J20" s="744"/>
      <c r="K20" s="736"/>
      <c r="L20" s="884"/>
      <c r="M20" s="885"/>
      <c r="N20" s="886"/>
      <c r="O20" s="886"/>
      <c r="P20" s="886"/>
      <c r="Q20" s="886"/>
      <c r="R20" s="885"/>
      <c r="S20" s="916" t="s">
        <v>110</v>
      </c>
      <c r="T20" s="917"/>
      <c r="U20" s="917"/>
      <c r="V20" s="918">
        <f>SUM(V13:V19)</f>
        <v>64</v>
      </c>
      <c r="Z20" s="747"/>
      <c r="AA20" s="754"/>
      <c r="AB20" s="754"/>
      <c r="AC20" s="754"/>
      <c r="AD20" s="747"/>
      <c r="AE20" s="761"/>
      <c r="AF20" s="762"/>
      <c r="AG20" s="762"/>
      <c r="AH20" s="761"/>
      <c r="AI20" s="761"/>
      <c r="AJ20" s="761"/>
      <c r="AK20" s="761"/>
      <c r="AL20" s="761"/>
      <c r="AM20" s="761"/>
      <c r="AN20" s="761"/>
      <c r="AO20" s="761"/>
      <c r="AP20" s="761"/>
      <c r="AQ20" s="761"/>
      <c r="AR20" s="761"/>
      <c r="AS20" s="761"/>
      <c r="AT20" s="761"/>
      <c r="AU20" s="761"/>
      <c r="AV20" s="761"/>
      <c r="AW20" s="761"/>
      <c r="AX20" s="761"/>
      <c r="AY20" s="761"/>
      <c r="AZ20" s="804" t="s">
        <v>40</v>
      </c>
      <c r="BA20" s="828"/>
      <c r="BB20" s="805"/>
      <c r="BC20" s="806"/>
      <c r="BD20" s="805"/>
      <c r="BE20" s="806"/>
      <c r="BF20" s="806"/>
      <c r="BG20" s="806"/>
      <c r="BH20" s="806"/>
      <c r="BI20" s="803"/>
      <c r="BJ20" s="770"/>
      <c r="BK20" s="772"/>
      <c r="BL20" s="803"/>
      <c r="BM20" s="803"/>
      <c r="BN20" s="803"/>
      <c r="BO20" s="803"/>
    </row>
    <row r="21" spans="2:67" s="760" customFormat="1" ht="14.25" customHeight="1" x14ac:dyDescent="0.25">
      <c r="B21" s="790" t="s">
        <v>2</v>
      </c>
      <c r="C21" s="79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792" t="s">
        <v>81</v>
      </c>
      <c r="K21" s="887" t="s">
        <v>89</v>
      </c>
      <c r="L21" s="884"/>
      <c r="M21" s="866" t="s">
        <v>40</v>
      </c>
      <c r="N21" s="867" t="s">
        <v>89</v>
      </c>
      <c r="O21" s="867" t="s">
        <v>90</v>
      </c>
      <c r="P21" s="867" t="s">
        <v>91</v>
      </c>
      <c r="Q21" s="868" t="s">
        <v>101</v>
      </c>
      <c r="R21" s="885"/>
      <c r="S21" s="885"/>
      <c r="W21" s="764"/>
      <c r="Z21" s="751" t="s">
        <v>87</v>
      </c>
      <c r="AA21" s="751" t="s">
        <v>89</v>
      </c>
      <c r="AB21" s="751" t="s">
        <v>90</v>
      </c>
      <c r="AC21" s="751" t="s">
        <v>91</v>
      </c>
      <c r="AD21" s="751" t="s">
        <v>88</v>
      </c>
      <c r="AE21" s="751" t="s">
        <v>89</v>
      </c>
      <c r="AF21" s="751" t="s">
        <v>90</v>
      </c>
      <c r="AG21" s="751" t="s">
        <v>91</v>
      </c>
      <c r="AH21" s="761"/>
      <c r="AI21" s="752" t="s">
        <v>99</v>
      </c>
      <c r="AJ21" s="752" t="s">
        <v>98</v>
      </c>
      <c r="AK21" s="752" t="s">
        <v>97</v>
      </c>
      <c r="AL21" s="751" t="s">
        <v>96</v>
      </c>
      <c r="AM21" s="751" t="s">
        <v>95</v>
      </c>
      <c r="AN21" s="751" t="s">
        <v>92</v>
      </c>
      <c r="AO21" s="751" t="s">
        <v>89</v>
      </c>
      <c r="AP21" s="751" t="s">
        <v>90</v>
      </c>
      <c r="AQ21" s="751" t="s">
        <v>91</v>
      </c>
      <c r="AR21" s="752" t="s">
        <v>93</v>
      </c>
      <c r="AS21" s="761"/>
      <c r="AT21" s="751" t="s">
        <v>94</v>
      </c>
      <c r="AU21" s="751" t="s">
        <v>92</v>
      </c>
      <c r="AV21" s="751" t="s">
        <v>89</v>
      </c>
      <c r="AW21" s="751" t="s">
        <v>90</v>
      </c>
      <c r="AX21" s="751" t="s">
        <v>91</v>
      </c>
      <c r="AY21" s="752" t="s">
        <v>93</v>
      </c>
      <c r="AZ21" s="833" t="s">
        <v>2</v>
      </c>
      <c r="BA21" s="83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832" t="s">
        <v>81</v>
      </c>
      <c r="BI21" s="793" t="s">
        <v>89</v>
      </c>
      <c r="BJ21" s="770"/>
      <c r="BK21" s="807"/>
      <c r="BL21" s="803"/>
      <c r="BM21" s="803"/>
      <c r="BN21" s="803"/>
      <c r="BO21" s="803"/>
    </row>
    <row r="22" spans="2:67" ht="14.25" customHeight="1" x14ac:dyDescent="0.25">
      <c r="B22" s="740">
        <v>5</v>
      </c>
      <c r="C22" s="783">
        <v>41804.541666666664</v>
      </c>
      <c r="D22" s="779" t="s">
        <v>173</v>
      </c>
      <c r="E22" s="780" t="s">
        <v>6</v>
      </c>
      <c r="F22" s="781" t="s">
        <v>172</v>
      </c>
      <c r="G22" s="927">
        <v>1</v>
      </c>
      <c r="H22" s="794" t="s">
        <v>6</v>
      </c>
      <c r="I22" s="926">
        <v>1</v>
      </c>
      <c r="J22" s="926" t="s">
        <v>214</v>
      </c>
      <c r="K22" s="870">
        <f>IF('Resultat &amp; tabell'!J22="",0,BI22)</f>
        <v>0</v>
      </c>
      <c r="L22" s="871">
        <v>1</v>
      </c>
      <c r="M22" s="872" t="str">
        <f>VLOOKUP(L22,$AT$22:$AY$25,2,FALSE)</f>
        <v>Elfenbenskusten</v>
      </c>
      <c r="N22" s="873">
        <f>VLOOKUP(M22,$AU$22:$AY$25,2,FALSE)</f>
        <v>7</v>
      </c>
      <c r="O22" s="873">
        <f>VLOOKUP(M22,$AU$22:$AY$25,3,FALSE)</f>
        <v>5</v>
      </c>
      <c r="P22" s="873">
        <f>VLOOKUP(M22,$AU$22:$AY$25,4,FALSE)</f>
        <v>1</v>
      </c>
      <c r="Q22" s="874">
        <f>VLOOKUP(M22,$AU$22:$AY$25,5,FALSE)</f>
        <v>4</v>
      </c>
      <c r="S22" s="863"/>
      <c r="T22" s="746"/>
      <c r="U22" s="746"/>
      <c r="V22" s="746"/>
      <c r="W22" s="746"/>
      <c r="Z22" s="753" t="s">
        <v>42</v>
      </c>
      <c r="AA22" s="754">
        <f t="shared" ref="AA22:AA27" si="27">IF(G22="",0,IF($G22&lt;$I22,0,IF($G22=$I22,1,3)))</f>
        <v>1</v>
      </c>
      <c r="AB22" s="754">
        <f t="shared" ref="AB22:AB27" si="28">G22</f>
        <v>1</v>
      </c>
      <c r="AC22" s="754">
        <f t="shared" ref="AC22:AC27" si="29">I22</f>
        <v>1</v>
      </c>
      <c r="AD22" s="753" t="s">
        <v>43</v>
      </c>
      <c r="AE22" s="754">
        <f t="shared" ref="AE22:AE27" si="30">IF(I22="",0,IF(I22&lt;G22,0,IF(G22=I22,1,3)))</f>
        <v>1</v>
      </c>
      <c r="AF22" s="750">
        <f t="shared" ref="AF22:AF27" si="31">I22</f>
        <v>1</v>
      </c>
      <c r="AG22" s="750">
        <f t="shared" ref="AG22:AG27" si="32">G22</f>
        <v>1</v>
      </c>
      <c r="AI22" s="749">
        <f>RANK($AJ22,$AJ$22:$AJ$25,1)+COUNTIF($AJ$22:$AJ22,$AJ22)-1</f>
        <v>4</v>
      </c>
      <c r="AJ22" s="749">
        <f>AK22+AL22+AM22</f>
        <v>4</v>
      </c>
      <c r="AK22" s="749">
        <f>SUMPRODUCT(($AO$22:$AO$25=AO22)*($AR$22:$AR$25=AR22)*($AP$22:$AP$25&gt;AP22))</f>
        <v>0</v>
      </c>
      <c r="AL22" s="749">
        <f>SUMPRODUCT(($AO$22:$AO$25=AO22)*($AR$22:$AR$25&gt;AR22))</f>
        <v>0</v>
      </c>
      <c r="AM22" s="749">
        <f>RANK(AO22,$AO$22:$AO$25)</f>
        <v>4</v>
      </c>
      <c r="AN22" s="753" t="s">
        <v>42</v>
      </c>
      <c r="AO22" s="749">
        <f>SUMIF($Z$22:$Z$27,$AN22,$AA$22:$AA$27)+SUMIF($AD$22:$AD$27,$AN22,$AE$22:$AE$27)</f>
        <v>1</v>
      </c>
      <c r="AP22" s="749">
        <f>SUMIF($Z$22:$Z$27,$AN22,$AB$22:$AB$27)+SUMIF($AD$22:$AD$27,$AN22,$AF$22:$AF$27)</f>
        <v>2</v>
      </c>
      <c r="AQ22" s="749">
        <f>SUMIF($Z$22:$Z$27,$AN22,$AC$22:$AC$27)+SUMIF($AD$22:$AD$27,$AN22,$AG$22:$AG$27)</f>
        <v>4</v>
      </c>
      <c r="AR22" s="749">
        <f>AP22-AQ22</f>
        <v>-2</v>
      </c>
      <c r="AT22" s="749">
        <v>1</v>
      </c>
      <c r="AU22" s="749" t="str">
        <f>VLOOKUP($AT22,$AI$22:$AR$25,6,FALSE)</f>
        <v>Elfenbenskusten</v>
      </c>
      <c r="AV22" s="749">
        <f>VLOOKUP($AU22,$AN$22:$AR$25,2,FALSE)</f>
        <v>7</v>
      </c>
      <c r="AW22" s="749">
        <f>VLOOKUP($AU22,$AN$22:$AR$25,3,FALSE)</f>
        <v>5</v>
      </c>
      <c r="AX22" s="749">
        <f>VLOOKUP($AU22,$AN$22:$AR$25,4,FALSE)</f>
        <v>1</v>
      </c>
      <c r="AY22" s="749">
        <f>VLOOKUP($AU22,$AN$22:$AR$25,5,FALSE)</f>
        <v>4</v>
      </c>
      <c r="AZ22" s="811">
        <v>5</v>
      </c>
      <c r="BA22" s="818">
        <v>41804.541666666664</v>
      </c>
      <c r="BB22" s="813" t="s">
        <v>42</v>
      </c>
      <c r="BC22" s="814" t="s">
        <v>6</v>
      </c>
      <c r="BD22" s="815" t="s">
        <v>43</v>
      </c>
      <c r="BE22" s="817">
        <f>IF(G22='Resultat &amp; tabell'!$G22,2,0)</f>
        <v>0</v>
      </c>
      <c r="BF22" s="816" t="s">
        <v>6</v>
      </c>
      <c r="BG22" s="817">
        <f>IF(I22='Resultat &amp; tabell'!$I22,2,0)</f>
        <v>0</v>
      </c>
      <c r="BH22" s="817">
        <f>IF(J22='Resultat &amp; tabell'!$J22,1,0)</f>
        <v>0</v>
      </c>
      <c r="BI22" s="801">
        <f t="shared" ref="BI22:BI27" si="33">SUM(BE22+BG22+BH22)</f>
        <v>0</v>
      </c>
      <c r="BJ22" s="771"/>
      <c r="BK22" s="804"/>
      <c r="BL22" s="841"/>
      <c r="BM22" s="841"/>
      <c r="BN22" s="841"/>
      <c r="BO22" s="841"/>
    </row>
    <row r="23" spans="2:67" ht="14.25" customHeight="1" x14ac:dyDescent="0.25">
      <c r="B23" s="740">
        <v>6</v>
      </c>
      <c r="C23" s="783">
        <v>41805</v>
      </c>
      <c r="D23" s="787" t="s">
        <v>167</v>
      </c>
      <c r="E23" s="780" t="s">
        <v>6</v>
      </c>
      <c r="F23" s="781" t="s">
        <v>171</v>
      </c>
      <c r="G23" s="927">
        <v>3</v>
      </c>
      <c r="H23" s="794" t="s">
        <v>6</v>
      </c>
      <c r="I23" s="926">
        <v>0</v>
      </c>
      <c r="J23" s="926">
        <v>1</v>
      </c>
      <c r="K23" s="870">
        <f>IF('Resultat &amp; tabell'!J23="",0,BI23)</f>
        <v>1</v>
      </c>
      <c r="L23" s="860">
        <v>2</v>
      </c>
      <c r="M23" s="876" t="str">
        <f>VLOOKUP(L23,$AT$22:$AY$25,2,FALSE)</f>
        <v>Japan</v>
      </c>
      <c r="N23" s="877">
        <f>VLOOKUP(M23,$AU$22:$AY$25,2,FALSE)</f>
        <v>6</v>
      </c>
      <c r="O23" s="877">
        <f>VLOOKUP(M23,$AU$22:$AY$25,3,FALSE)</f>
        <v>3</v>
      </c>
      <c r="P23" s="877">
        <f>VLOOKUP(M23,$AU$22:$AY$25,4,FALSE)</f>
        <v>3</v>
      </c>
      <c r="Q23" s="878">
        <f>VLOOKUP(M23,$AU$22:$AY$25,5,FALSE)</f>
        <v>0</v>
      </c>
      <c r="S23" s="863"/>
      <c r="T23" s="746"/>
      <c r="U23" s="746"/>
      <c r="V23" s="746"/>
      <c r="W23" s="746"/>
      <c r="Z23" s="750" t="s">
        <v>46</v>
      </c>
      <c r="AA23" s="754">
        <f t="shared" si="27"/>
        <v>3</v>
      </c>
      <c r="AB23" s="754">
        <f t="shared" si="28"/>
        <v>3</v>
      </c>
      <c r="AC23" s="754">
        <f t="shared" si="29"/>
        <v>0</v>
      </c>
      <c r="AD23" s="753" t="s">
        <v>47</v>
      </c>
      <c r="AE23" s="754">
        <f t="shared" si="30"/>
        <v>0</v>
      </c>
      <c r="AF23" s="750">
        <f t="shared" si="31"/>
        <v>0</v>
      </c>
      <c r="AG23" s="750">
        <f t="shared" si="32"/>
        <v>3</v>
      </c>
      <c r="AI23" s="749">
        <f>RANK($AJ23,$AJ$22:$AJ$25,1)+COUNTIF($AJ$22:$AJ23,$AJ23)-1</f>
        <v>1</v>
      </c>
      <c r="AJ23" s="749">
        <f>AK23+AL23+AM23</f>
        <v>1</v>
      </c>
      <c r="AK23" s="749">
        <f t="shared" ref="AK23:AK25" si="34">SUMPRODUCT(($AO$22:$AO$25=AO23)*($AR$22:$AR$25=AR23)*($AP$22:$AP$25&gt;AP23))</f>
        <v>0</v>
      </c>
      <c r="AL23" s="749">
        <f t="shared" ref="AL23:AL25" si="35">SUMPRODUCT(($AO$22:$AO$25=AO23)*($AR$22:$AR$25&gt;AR23))</f>
        <v>0</v>
      </c>
      <c r="AM23" s="749">
        <f t="shared" ref="AM23:AM25" si="36">RANK(AO23,$AO$22:$AO$25)</f>
        <v>1</v>
      </c>
      <c r="AN23" s="750" t="s">
        <v>46</v>
      </c>
      <c r="AO23" s="749">
        <f t="shared" ref="AO23:AO25" si="37">SUMIF($Z$22:$Z$27,$AN23,$AA$22:$AA$27)+SUMIF($AD$22:$AD$27,$AN23,$AE$22:$AE$27)</f>
        <v>7</v>
      </c>
      <c r="AP23" s="749">
        <f t="shared" ref="AP23:AP25" si="38">SUMIF($Z$22:$Z$27,$AN23,$AB$22:$AB$27)+SUMIF($AD$22:$AD$27,$AN23,$AF$22:$AF$27)</f>
        <v>5</v>
      </c>
      <c r="AQ23" s="749">
        <f t="shared" ref="AQ23:AQ25" si="39">SUMIF($Z$22:$Z$27,$AN23,$AC$22:$AC$27)+SUMIF($AD$22:$AD$27,$AN23,$AG$22:$AG$27)</f>
        <v>1</v>
      </c>
      <c r="AR23" s="749">
        <f t="shared" ref="AR23:AR25" si="40">AP23-AQ23</f>
        <v>4</v>
      </c>
      <c r="AT23" s="749">
        <v>2</v>
      </c>
      <c r="AU23" s="749" t="str">
        <f t="shared" ref="AU23:AU25" si="41">VLOOKUP($AT23,$AI$22:$AR$25,6,FALSE)</f>
        <v>Japan</v>
      </c>
      <c r="AV23" s="749">
        <f t="shared" ref="AV23:AV25" si="42">VLOOKUP($AU23,$AN$22:$AR$25,2,FALSE)</f>
        <v>6</v>
      </c>
      <c r="AW23" s="749">
        <f t="shared" ref="AW23:AW25" si="43">VLOOKUP($AU23,$AN$22:$AR$25,3,FALSE)</f>
        <v>3</v>
      </c>
      <c r="AX23" s="749">
        <f t="shared" ref="AX23:AX25" si="44">VLOOKUP($AU23,$AN$22:$AR$25,4,FALSE)</f>
        <v>3</v>
      </c>
      <c r="AY23" s="749">
        <f t="shared" ref="AY23:AY25" si="45">VLOOKUP($AU23,$AN$22:$AR$25,5,FALSE)</f>
        <v>0</v>
      </c>
      <c r="AZ23" s="811">
        <v>6</v>
      </c>
      <c r="BA23" s="818">
        <v>41805</v>
      </c>
      <c r="BB23" s="834" t="s">
        <v>46</v>
      </c>
      <c r="BC23" s="814" t="s">
        <v>6</v>
      </c>
      <c r="BD23" s="815" t="s">
        <v>47</v>
      </c>
      <c r="BE23" s="817">
        <f>IF(G23='Resultat &amp; tabell'!$G23,2,0)</f>
        <v>0</v>
      </c>
      <c r="BF23" s="816" t="s">
        <v>6</v>
      </c>
      <c r="BG23" s="817">
        <f>IF(I23='Resultat &amp; tabell'!$I23,2,0)</f>
        <v>0</v>
      </c>
      <c r="BH23" s="817">
        <f>IF(J23='Resultat &amp; tabell'!$J23,1,0)</f>
        <v>1</v>
      </c>
      <c r="BI23" s="801">
        <f t="shared" si="33"/>
        <v>1</v>
      </c>
      <c r="BK23" s="804"/>
      <c r="BL23" s="841"/>
      <c r="BM23" s="841"/>
      <c r="BN23" s="841"/>
      <c r="BO23" s="841"/>
    </row>
    <row r="24" spans="2:67" ht="14.25" customHeight="1" x14ac:dyDescent="0.25">
      <c r="B24" s="740">
        <v>21</v>
      </c>
      <c r="C24" s="783">
        <v>41809.541666666664</v>
      </c>
      <c r="D24" s="779" t="s">
        <v>173</v>
      </c>
      <c r="E24" s="780" t="s">
        <v>6</v>
      </c>
      <c r="F24" s="781" t="s">
        <v>167</v>
      </c>
      <c r="G24" s="927">
        <v>1</v>
      </c>
      <c r="H24" s="794" t="s">
        <v>6</v>
      </c>
      <c r="I24" s="926">
        <v>2</v>
      </c>
      <c r="J24" s="926">
        <v>2</v>
      </c>
      <c r="K24" s="870">
        <f>IF('Resultat &amp; tabell'!J24="",0,BI24)</f>
        <v>0</v>
      </c>
      <c r="L24" s="860">
        <v>3</v>
      </c>
      <c r="M24" s="891" t="str">
        <f>VLOOKUP(L24,$AT$22:$AY$25,2,FALSE)</f>
        <v>Grekland</v>
      </c>
      <c r="N24" s="892">
        <f>VLOOKUP(M24,$AU$22:$AY$25,2,FALSE)</f>
        <v>2</v>
      </c>
      <c r="O24" s="892">
        <f>VLOOKUP(M24,$AU$22:$AY$25,3,FALSE)</f>
        <v>1</v>
      </c>
      <c r="P24" s="892">
        <f>VLOOKUP(M24,$AU$22:$AY$25,4,FALSE)</f>
        <v>3</v>
      </c>
      <c r="Q24" s="893">
        <f>VLOOKUP(M24,$AU$22:$AY$25,5,FALSE)</f>
        <v>-2</v>
      </c>
      <c r="S24" s="863"/>
      <c r="T24" s="746"/>
      <c r="U24" s="746"/>
      <c r="V24" s="746"/>
      <c r="W24" s="746"/>
      <c r="Z24" s="753" t="s">
        <v>42</v>
      </c>
      <c r="AA24" s="754">
        <f t="shared" si="27"/>
        <v>0</v>
      </c>
      <c r="AB24" s="754">
        <f t="shared" si="28"/>
        <v>1</v>
      </c>
      <c r="AC24" s="754">
        <f t="shared" si="29"/>
        <v>2</v>
      </c>
      <c r="AD24" s="753" t="s">
        <v>46</v>
      </c>
      <c r="AE24" s="754">
        <f t="shared" si="30"/>
        <v>3</v>
      </c>
      <c r="AF24" s="750">
        <f t="shared" si="31"/>
        <v>2</v>
      </c>
      <c r="AG24" s="750">
        <f t="shared" si="32"/>
        <v>1</v>
      </c>
      <c r="AI24" s="749">
        <f>RANK($AJ24,$AJ$22:$AJ$25,1)+COUNTIF($AJ$22:$AJ24,$AJ24)-1</f>
        <v>3</v>
      </c>
      <c r="AJ24" s="749">
        <f>AK24+AL24+AM24</f>
        <v>3</v>
      </c>
      <c r="AK24" s="749">
        <f t="shared" si="34"/>
        <v>0</v>
      </c>
      <c r="AL24" s="749">
        <f t="shared" si="35"/>
        <v>0</v>
      </c>
      <c r="AM24" s="749">
        <f t="shared" si="36"/>
        <v>3</v>
      </c>
      <c r="AN24" s="753" t="s">
        <v>43</v>
      </c>
      <c r="AO24" s="749">
        <f t="shared" si="37"/>
        <v>2</v>
      </c>
      <c r="AP24" s="749">
        <f t="shared" si="38"/>
        <v>1</v>
      </c>
      <c r="AQ24" s="749">
        <f t="shared" si="39"/>
        <v>3</v>
      </c>
      <c r="AR24" s="749">
        <f t="shared" si="40"/>
        <v>-2</v>
      </c>
      <c r="AT24" s="749">
        <v>3</v>
      </c>
      <c r="AU24" s="749" t="str">
        <f t="shared" si="41"/>
        <v>Grekland</v>
      </c>
      <c r="AV24" s="749">
        <f t="shared" si="42"/>
        <v>2</v>
      </c>
      <c r="AW24" s="749">
        <f t="shared" si="43"/>
        <v>1</v>
      </c>
      <c r="AX24" s="749">
        <f t="shared" si="44"/>
        <v>3</v>
      </c>
      <c r="AY24" s="749">
        <f t="shared" si="45"/>
        <v>-2</v>
      </c>
      <c r="AZ24" s="811">
        <v>21</v>
      </c>
      <c r="BA24" s="818">
        <v>41809.541666666664</v>
      </c>
      <c r="BB24" s="813" t="s">
        <v>42</v>
      </c>
      <c r="BC24" s="814" t="s">
        <v>6</v>
      </c>
      <c r="BD24" s="815" t="s">
        <v>46</v>
      </c>
      <c r="BE24" s="817">
        <f>IF(G24='Resultat &amp; tabell'!$G24,2,0)</f>
        <v>0</v>
      </c>
      <c r="BF24" s="816" t="s">
        <v>6</v>
      </c>
      <c r="BG24" s="817">
        <f>IF(I24='Resultat &amp; tabell'!$I24,2,0)</f>
        <v>0</v>
      </c>
      <c r="BH24" s="817">
        <f>IF(J24='Resultat &amp; tabell'!$J24,1,0)</f>
        <v>0</v>
      </c>
      <c r="BI24" s="801">
        <f t="shared" si="33"/>
        <v>0</v>
      </c>
      <c r="BK24" s="819"/>
      <c r="BL24" s="841"/>
      <c r="BM24" s="841"/>
      <c r="BN24" s="841"/>
      <c r="BO24" s="841"/>
    </row>
    <row r="25" spans="2:67" ht="14.25" customHeight="1" x14ac:dyDescent="0.25">
      <c r="B25" s="740">
        <v>22</v>
      </c>
      <c r="C25" s="783">
        <v>41809.791666666664</v>
      </c>
      <c r="D25" s="779" t="s">
        <v>171</v>
      </c>
      <c r="E25" s="780" t="s">
        <v>6</v>
      </c>
      <c r="F25" s="781" t="s">
        <v>172</v>
      </c>
      <c r="G25" s="927">
        <v>2</v>
      </c>
      <c r="H25" s="794" t="s">
        <v>6</v>
      </c>
      <c r="I25" s="926">
        <v>0</v>
      </c>
      <c r="J25" s="926">
        <v>1</v>
      </c>
      <c r="K25" s="870">
        <f>IF('Resultat &amp; tabell'!J25="",0,BI25)</f>
        <v>2</v>
      </c>
      <c r="L25" s="860">
        <v>4</v>
      </c>
      <c r="M25" s="880" t="str">
        <f>VLOOKUP(L25,$AT$22:$AY$25,2,FALSE)</f>
        <v>Colombia</v>
      </c>
      <c r="N25" s="877">
        <f>VLOOKUP(M25,$AU$22:$AY$25,2,FALSE)</f>
        <v>1</v>
      </c>
      <c r="O25" s="877">
        <f>VLOOKUP(M25,$AU$22:$AY$25,3,FALSE)</f>
        <v>2</v>
      </c>
      <c r="P25" s="877">
        <f>VLOOKUP(M25,$AU$22:$AY$25,4,FALSE)</f>
        <v>4</v>
      </c>
      <c r="Q25" s="878">
        <f>VLOOKUP(M25,$AU$22:$AY$25,5,FALSE)</f>
        <v>-2</v>
      </c>
      <c r="S25" s="863"/>
      <c r="T25" s="746"/>
      <c r="U25" s="746"/>
      <c r="V25" s="746"/>
      <c r="W25" s="746"/>
      <c r="Z25" s="753" t="s">
        <v>47</v>
      </c>
      <c r="AA25" s="754">
        <f t="shared" si="27"/>
        <v>3</v>
      </c>
      <c r="AB25" s="754">
        <f t="shared" si="28"/>
        <v>2</v>
      </c>
      <c r="AC25" s="754">
        <f t="shared" si="29"/>
        <v>0</v>
      </c>
      <c r="AD25" s="753" t="s">
        <v>43</v>
      </c>
      <c r="AE25" s="754">
        <f t="shared" si="30"/>
        <v>0</v>
      </c>
      <c r="AF25" s="750">
        <f t="shared" si="31"/>
        <v>0</v>
      </c>
      <c r="AG25" s="750">
        <f t="shared" si="32"/>
        <v>2</v>
      </c>
      <c r="AI25" s="749">
        <f>RANK($AJ25,$AJ$22:$AJ$25,1)+COUNTIF($AJ$22:$AJ25,$AJ25)-1</f>
        <v>2</v>
      </c>
      <c r="AJ25" s="749">
        <f>AK25+AL25+AM25</f>
        <v>2</v>
      </c>
      <c r="AK25" s="749">
        <f t="shared" si="34"/>
        <v>0</v>
      </c>
      <c r="AL25" s="749">
        <f t="shared" si="35"/>
        <v>0</v>
      </c>
      <c r="AM25" s="749">
        <f t="shared" si="36"/>
        <v>2</v>
      </c>
      <c r="AN25" s="753" t="s">
        <v>47</v>
      </c>
      <c r="AO25" s="749">
        <f t="shared" si="37"/>
        <v>6</v>
      </c>
      <c r="AP25" s="749">
        <f t="shared" si="38"/>
        <v>3</v>
      </c>
      <c r="AQ25" s="749">
        <f t="shared" si="39"/>
        <v>3</v>
      </c>
      <c r="AR25" s="749">
        <f t="shared" si="40"/>
        <v>0</v>
      </c>
      <c r="AT25" s="749">
        <v>4</v>
      </c>
      <c r="AU25" s="749" t="str">
        <f t="shared" si="41"/>
        <v>Colombia</v>
      </c>
      <c r="AV25" s="749">
        <f t="shared" si="42"/>
        <v>1</v>
      </c>
      <c r="AW25" s="749">
        <f t="shared" si="43"/>
        <v>2</v>
      </c>
      <c r="AX25" s="749">
        <f t="shared" si="44"/>
        <v>4</v>
      </c>
      <c r="AY25" s="749">
        <f t="shared" si="45"/>
        <v>-2</v>
      </c>
      <c r="AZ25" s="811">
        <v>22</v>
      </c>
      <c r="BA25" s="818">
        <v>41809.791666666664</v>
      </c>
      <c r="BB25" s="813" t="s">
        <v>47</v>
      </c>
      <c r="BC25" s="814" t="s">
        <v>6</v>
      </c>
      <c r="BD25" s="815" t="s">
        <v>43</v>
      </c>
      <c r="BE25" s="817">
        <f>IF(G25='Resultat &amp; tabell'!$G25,2,0)</f>
        <v>0</v>
      </c>
      <c r="BF25" s="816" t="s">
        <v>6</v>
      </c>
      <c r="BG25" s="817">
        <f>IF(I25='Resultat &amp; tabell'!$I25,2,0)</f>
        <v>2</v>
      </c>
      <c r="BH25" s="817">
        <f>IF(J25='Resultat &amp; tabell'!$J25,1,0)</f>
        <v>0</v>
      </c>
      <c r="BI25" s="801">
        <f t="shared" si="33"/>
        <v>2</v>
      </c>
      <c r="BK25" s="819"/>
      <c r="BL25" s="841"/>
      <c r="BM25" s="841"/>
      <c r="BN25" s="841"/>
      <c r="BO25" s="841"/>
    </row>
    <row r="26" spans="2:67" ht="14.25" customHeight="1" x14ac:dyDescent="0.25">
      <c r="B26" s="740">
        <v>37</v>
      </c>
      <c r="C26" s="783">
        <v>41814.666666666664</v>
      </c>
      <c r="D26" s="779" t="s">
        <v>171</v>
      </c>
      <c r="E26" s="780" t="s">
        <v>6</v>
      </c>
      <c r="F26" s="781" t="s">
        <v>173</v>
      </c>
      <c r="G26" s="927">
        <v>1</v>
      </c>
      <c r="H26" s="794" t="s">
        <v>6</v>
      </c>
      <c r="I26" s="926">
        <v>0</v>
      </c>
      <c r="J26" s="926">
        <v>1</v>
      </c>
      <c r="K26" s="870">
        <f>IF('Resultat &amp; tabell'!J26="",0,BI26)</f>
        <v>2</v>
      </c>
      <c r="N26" s="882"/>
      <c r="O26" s="882"/>
      <c r="P26" s="882"/>
      <c r="Q26" s="882"/>
      <c r="S26" s="863"/>
      <c r="T26" s="746"/>
      <c r="U26" s="746"/>
      <c r="V26" s="746"/>
      <c r="W26" s="746"/>
      <c r="Z26" s="753" t="s">
        <v>47</v>
      </c>
      <c r="AA26" s="754">
        <f t="shared" si="27"/>
        <v>3</v>
      </c>
      <c r="AB26" s="754">
        <f t="shared" si="28"/>
        <v>1</v>
      </c>
      <c r="AC26" s="754">
        <f t="shared" si="29"/>
        <v>0</v>
      </c>
      <c r="AD26" s="753" t="s">
        <v>42</v>
      </c>
      <c r="AE26" s="754">
        <f t="shared" si="30"/>
        <v>0</v>
      </c>
      <c r="AF26" s="750">
        <f t="shared" si="31"/>
        <v>0</v>
      </c>
      <c r="AG26" s="750">
        <f t="shared" si="32"/>
        <v>1</v>
      </c>
      <c r="AZ26" s="811">
        <v>37</v>
      </c>
      <c r="BA26" s="818">
        <v>41814.666666666664</v>
      </c>
      <c r="BB26" s="813" t="s">
        <v>47</v>
      </c>
      <c r="BC26" s="814" t="s">
        <v>6</v>
      </c>
      <c r="BD26" s="815" t="s">
        <v>42</v>
      </c>
      <c r="BE26" s="817">
        <f>IF(G26='Resultat &amp; tabell'!$G26,2,0)</f>
        <v>2</v>
      </c>
      <c r="BF26" s="816" t="s">
        <v>6</v>
      </c>
      <c r="BG26" s="817">
        <f>IF(I26='Resultat &amp; tabell'!$I26,2,0)</f>
        <v>0</v>
      </c>
      <c r="BH26" s="817">
        <f>IF(J26='Resultat &amp; tabell'!$J26,1,0)</f>
        <v>0</v>
      </c>
      <c r="BI26" s="801">
        <f t="shared" si="33"/>
        <v>2</v>
      </c>
      <c r="BL26" s="841"/>
      <c r="BM26" s="841"/>
      <c r="BN26" s="841"/>
      <c r="BO26" s="841"/>
    </row>
    <row r="27" spans="2:67" ht="14.25" customHeight="1" x14ac:dyDescent="0.25">
      <c r="B27" s="740">
        <v>38</v>
      </c>
      <c r="C27" s="783">
        <v>41814.708333333336</v>
      </c>
      <c r="D27" s="779" t="s">
        <v>172</v>
      </c>
      <c r="E27" s="780" t="s">
        <v>6</v>
      </c>
      <c r="F27" s="781" t="s">
        <v>167</v>
      </c>
      <c r="G27" s="927">
        <v>0</v>
      </c>
      <c r="H27" s="794" t="s">
        <v>6</v>
      </c>
      <c r="I27" s="926">
        <v>0</v>
      </c>
      <c r="J27" s="926" t="s">
        <v>214</v>
      </c>
      <c r="K27" s="870">
        <f>IF('Resultat &amp; tabell'!J27="",0,BI27)</f>
        <v>0</v>
      </c>
      <c r="N27" s="882"/>
      <c r="O27" s="882"/>
      <c r="P27" s="882"/>
      <c r="Q27" s="882"/>
      <c r="S27" s="863"/>
      <c r="T27" s="746"/>
      <c r="U27" s="746"/>
      <c r="V27" s="746"/>
      <c r="W27" s="746"/>
      <c r="Z27" s="753" t="s">
        <v>43</v>
      </c>
      <c r="AA27" s="754">
        <f t="shared" si="27"/>
        <v>1</v>
      </c>
      <c r="AB27" s="754">
        <f t="shared" si="28"/>
        <v>0</v>
      </c>
      <c r="AC27" s="754">
        <f t="shared" si="29"/>
        <v>0</v>
      </c>
      <c r="AD27" s="753" t="s">
        <v>46</v>
      </c>
      <c r="AE27" s="754">
        <f t="shared" si="30"/>
        <v>1</v>
      </c>
      <c r="AF27" s="750">
        <f t="shared" si="31"/>
        <v>0</v>
      </c>
      <c r="AG27" s="750">
        <f t="shared" si="32"/>
        <v>0</v>
      </c>
      <c r="AZ27" s="811">
        <v>38</v>
      </c>
      <c r="BA27" s="818">
        <v>41814.708333333336</v>
      </c>
      <c r="BB27" s="813" t="s">
        <v>43</v>
      </c>
      <c r="BC27" s="814" t="s">
        <v>6</v>
      </c>
      <c r="BD27" s="815" t="s">
        <v>46</v>
      </c>
      <c r="BE27" s="817">
        <f>IF(G27='Resultat &amp; tabell'!$G27,2,0)</f>
        <v>0</v>
      </c>
      <c r="BF27" s="816" t="s">
        <v>6</v>
      </c>
      <c r="BG27" s="817">
        <f>IF(I27='Resultat &amp; tabell'!$I27,2,0)</f>
        <v>0</v>
      </c>
      <c r="BH27" s="817">
        <f>IF(J27='Resultat &amp; tabell'!$J27,1,0)</f>
        <v>0</v>
      </c>
      <c r="BI27" s="801">
        <f t="shared" si="33"/>
        <v>0</v>
      </c>
      <c r="BL27" s="841"/>
      <c r="BM27" s="841"/>
      <c r="BN27" s="841"/>
      <c r="BO27" s="841"/>
    </row>
    <row r="28" spans="2:67" ht="14.25" customHeight="1" x14ac:dyDescent="0.25">
      <c r="C28" s="755"/>
      <c r="K28" s="883"/>
      <c r="N28" s="882"/>
      <c r="O28" s="882"/>
      <c r="P28" s="882"/>
      <c r="Q28" s="882"/>
      <c r="S28" s="863"/>
      <c r="T28" s="746"/>
      <c r="U28" s="746"/>
      <c r="V28" s="746"/>
      <c r="W28" s="746"/>
      <c r="BA28" s="826"/>
      <c r="BI28" s="802"/>
      <c r="BL28" s="841"/>
      <c r="BM28" s="841"/>
      <c r="BN28" s="841"/>
      <c r="BO28" s="841"/>
    </row>
    <row r="29" spans="2:67" s="760" customFormat="1" ht="14.25" customHeight="1" x14ac:dyDescent="0.25">
      <c r="B29" s="737" t="s">
        <v>53</v>
      </c>
      <c r="C29" s="758"/>
      <c r="D29" s="743"/>
      <c r="E29" s="744"/>
      <c r="F29" s="743"/>
      <c r="G29" s="744"/>
      <c r="H29" s="744"/>
      <c r="I29" s="744"/>
      <c r="J29" s="744"/>
      <c r="K29" s="883"/>
      <c r="L29" s="884"/>
      <c r="M29" s="885"/>
      <c r="N29" s="886"/>
      <c r="O29" s="886"/>
      <c r="P29" s="886"/>
      <c r="Q29" s="886"/>
      <c r="R29" s="885"/>
      <c r="S29" s="885"/>
      <c r="Z29" s="747"/>
      <c r="AA29" s="754"/>
      <c r="AB29" s="754"/>
      <c r="AC29" s="754"/>
      <c r="AD29" s="747"/>
      <c r="AE29" s="761"/>
      <c r="AF29" s="762"/>
      <c r="AG29" s="762"/>
      <c r="AH29" s="761"/>
      <c r="AI29" s="761"/>
      <c r="AJ29" s="761"/>
      <c r="AK29" s="761"/>
      <c r="AL29" s="761"/>
      <c r="AM29" s="761"/>
      <c r="AN29" s="761"/>
      <c r="AO29" s="761"/>
      <c r="AP29" s="761"/>
      <c r="AQ29" s="761"/>
      <c r="AR29" s="761"/>
      <c r="AS29" s="761"/>
      <c r="AT29" s="761"/>
      <c r="AU29" s="761"/>
      <c r="AV29" s="761"/>
      <c r="AW29" s="761"/>
      <c r="AX29" s="761"/>
      <c r="AY29" s="761"/>
      <c r="AZ29" s="804" t="s">
        <v>53</v>
      </c>
      <c r="BA29" s="828"/>
      <c r="BB29" s="805"/>
      <c r="BC29" s="806"/>
      <c r="BD29" s="805"/>
      <c r="BE29" s="806"/>
      <c r="BF29" s="806"/>
      <c r="BG29" s="806"/>
      <c r="BH29" s="806"/>
      <c r="BI29" s="803"/>
      <c r="BJ29" s="770"/>
      <c r="BK29" s="772"/>
      <c r="BL29" s="803"/>
      <c r="BM29" s="803"/>
      <c r="BN29" s="803"/>
      <c r="BO29" s="803"/>
    </row>
    <row r="30" spans="2:67" s="760" customFormat="1" ht="14.25" customHeight="1" x14ac:dyDescent="0.25">
      <c r="B30" s="790" t="s">
        <v>2</v>
      </c>
      <c r="C30" s="79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792" t="s">
        <v>81</v>
      </c>
      <c r="K30" s="887" t="s">
        <v>89</v>
      </c>
      <c r="L30" s="884"/>
      <c r="M30" s="866" t="s">
        <v>53</v>
      </c>
      <c r="N30" s="867" t="s">
        <v>89</v>
      </c>
      <c r="O30" s="867" t="s">
        <v>90</v>
      </c>
      <c r="P30" s="867" t="s">
        <v>91</v>
      </c>
      <c r="Q30" s="868" t="s">
        <v>101</v>
      </c>
      <c r="R30" s="885"/>
      <c r="S30" s="885"/>
      <c r="Z30" s="751" t="s">
        <v>87</v>
      </c>
      <c r="AA30" s="751" t="s">
        <v>89</v>
      </c>
      <c r="AB30" s="751" t="s">
        <v>90</v>
      </c>
      <c r="AC30" s="751" t="s">
        <v>91</v>
      </c>
      <c r="AD30" s="751" t="s">
        <v>88</v>
      </c>
      <c r="AE30" s="751" t="s">
        <v>89</v>
      </c>
      <c r="AF30" s="751" t="s">
        <v>90</v>
      </c>
      <c r="AG30" s="751" t="s">
        <v>91</v>
      </c>
      <c r="AH30" s="761"/>
      <c r="AI30" s="752" t="s">
        <v>99</v>
      </c>
      <c r="AJ30" s="752" t="s">
        <v>98</v>
      </c>
      <c r="AK30" s="752" t="s">
        <v>97</v>
      </c>
      <c r="AL30" s="751" t="s">
        <v>96</v>
      </c>
      <c r="AM30" s="751" t="s">
        <v>95</v>
      </c>
      <c r="AN30" s="751" t="s">
        <v>92</v>
      </c>
      <c r="AO30" s="751" t="s">
        <v>89</v>
      </c>
      <c r="AP30" s="751" t="s">
        <v>90</v>
      </c>
      <c r="AQ30" s="751" t="s">
        <v>91</v>
      </c>
      <c r="AR30" s="752" t="s">
        <v>93</v>
      </c>
      <c r="AS30" s="761"/>
      <c r="AT30" s="751" t="s">
        <v>94</v>
      </c>
      <c r="AU30" s="751" t="s">
        <v>92</v>
      </c>
      <c r="AV30" s="751" t="s">
        <v>89</v>
      </c>
      <c r="AW30" s="751" t="s">
        <v>90</v>
      </c>
      <c r="AX30" s="751" t="s">
        <v>91</v>
      </c>
      <c r="AY30" s="752" t="s">
        <v>93</v>
      </c>
      <c r="AZ30" s="833" t="s">
        <v>2</v>
      </c>
      <c r="BA30" s="83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832" t="s">
        <v>81</v>
      </c>
      <c r="BI30" s="793" t="s">
        <v>89</v>
      </c>
      <c r="BJ30" s="770"/>
      <c r="BK30" s="807"/>
      <c r="BL30" s="803"/>
      <c r="BM30" s="803"/>
      <c r="BN30" s="803"/>
      <c r="BO30" s="803"/>
    </row>
    <row r="31" spans="2:67" ht="14.25" customHeight="1" x14ac:dyDescent="0.25">
      <c r="B31" s="740">
        <v>7</v>
      </c>
      <c r="C31" s="783">
        <v>41804.666666666664</v>
      </c>
      <c r="D31" s="779" t="s">
        <v>182</v>
      </c>
      <c r="E31" s="780" t="s">
        <v>6</v>
      </c>
      <c r="F31" s="781" t="s">
        <v>185</v>
      </c>
      <c r="G31" s="929">
        <v>2</v>
      </c>
      <c r="H31" s="794" t="s">
        <v>6</v>
      </c>
      <c r="I31" s="928">
        <v>0</v>
      </c>
      <c r="J31" s="928">
        <v>1</v>
      </c>
      <c r="K31" s="870">
        <f>IF('Resultat &amp; tabell'!J31="",0,BI31)</f>
        <v>0</v>
      </c>
      <c r="L31" s="871">
        <v>1</v>
      </c>
      <c r="M31" s="872" t="str">
        <f>VLOOKUP(L31,$AT$31:$AY$34,2,FALSE)</f>
        <v>Uruguay</v>
      </c>
      <c r="N31" s="873">
        <f>VLOOKUP(M31,$AU$31:$AY$34,2,FALSE)</f>
        <v>7</v>
      </c>
      <c r="O31" s="873">
        <f>VLOOKUP(M31,$AU$31:$AY$34,3,FALSE)</f>
        <v>6</v>
      </c>
      <c r="P31" s="873">
        <f>VLOOKUP(M31,$AU$31:$AY$34,4,FALSE)</f>
        <v>3</v>
      </c>
      <c r="Q31" s="874">
        <f>VLOOKUP(M31,$AU$31:$AY$34,5,FALSE)</f>
        <v>3</v>
      </c>
      <c r="S31" s="863"/>
      <c r="T31" s="746"/>
      <c r="U31" s="746"/>
      <c r="V31" s="746"/>
      <c r="W31" s="746"/>
      <c r="Z31" s="753" t="s">
        <v>55</v>
      </c>
      <c r="AA31" s="754">
        <f t="shared" ref="AA31:AA36" si="46">IF(G31="",0,IF($G31&lt;$I31,0,IF($G31=$I31,1,3)))</f>
        <v>3</v>
      </c>
      <c r="AB31" s="754">
        <f t="shared" ref="AB31:AB36" si="47">G31</f>
        <v>2</v>
      </c>
      <c r="AC31" s="754">
        <f t="shared" ref="AC31:AC36" si="48">I31</f>
        <v>0</v>
      </c>
      <c r="AD31" s="753" t="s">
        <v>56</v>
      </c>
      <c r="AE31" s="754">
        <f t="shared" ref="AE31:AE36" si="49">IF(I31="",0,IF(I31&lt;G31,0,IF(G31=I31,1,3)))</f>
        <v>0</v>
      </c>
      <c r="AF31" s="750">
        <f t="shared" ref="AF31:AF36" si="50">I31</f>
        <v>0</v>
      </c>
      <c r="AG31" s="750">
        <f t="shared" ref="AG31:AG36" si="51">G31</f>
        <v>2</v>
      </c>
      <c r="AI31" s="749">
        <f>RANK($AJ31,$AJ$31:$AJ$34,1)+COUNTIF($AJ$31:$AJ31,$AJ31)-1</f>
        <v>1</v>
      </c>
      <c r="AJ31" s="749">
        <f>AK31+AL31+AM31</f>
        <v>1</v>
      </c>
      <c r="AK31" s="749">
        <f>SUMPRODUCT(($AO$31:$AO$34=AO31)*($AR$31:$AR$34=AR31)*($AP$31:$AP$34&gt;AP31))</f>
        <v>0</v>
      </c>
      <c r="AL31" s="749">
        <f>SUMPRODUCT(($AO$31:$AO$34=AO31)*($AR$31:$AR$34&gt;AR31))</f>
        <v>0</v>
      </c>
      <c r="AM31" s="749">
        <f>RANK(AO31,$AO$31:$AO$34)</f>
        <v>1</v>
      </c>
      <c r="AN31" s="753" t="s">
        <v>55</v>
      </c>
      <c r="AO31" s="749">
        <f>SUMIF($Z$31:$Z$36,$AN31,$AA$31:$AA$36)+SUMIF($AD$31:$AD$36,$AN31,$AE$31:$AE$36)</f>
        <v>7</v>
      </c>
      <c r="AP31" s="749">
        <f>SUMIF($Z$31:$Z$36,$AN31,$AB$31:$AB$36)+SUMIF($AD$31:$AD$36,$AN31,$AF$31:$AF$36)</f>
        <v>6</v>
      </c>
      <c r="AQ31" s="749">
        <f>SUMIF($Z$31:$Z$36,$AN31,$AC$31:$AC$36)+SUMIF($AD$31:$AD$36,$AN31,$AG$31:$AG$36)</f>
        <v>3</v>
      </c>
      <c r="AR31" s="749">
        <f>AP31-AQ31</f>
        <v>3</v>
      </c>
      <c r="AT31" s="749">
        <v>1</v>
      </c>
      <c r="AU31" s="749" t="str">
        <f>VLOOKUP($AT31,$AI$31:$AR$34,6,FALSE)</f>
        <v>Uruguay</v>
      </c>
      <c r="AV31" s="749">
        <f>VLOOKUP($AU31,$AN$31:$AR$34,2,FALSE)</f>
        <v>7</v>
      </c>
      <c r="AW31" s="749">
        <f>VLOOKUP($AU31,$AN$31:$AR$34,3,FALSE)</f>
        <v>6</v>
      </c>
      <c r="AX31" s="749">
        <f>VLOOKUP($AU31,$AN$31:$AR$34,4,FALSE)</f>
        <v>3</v>
      </c>
      <c r="AY31" s="749">
        <f>VLOOKUP($AU31,$AN$31:$AR$34,5,FALSE)</f>
        <v>3</v>
      </c>
      <c r="AZ31" s="811">
        <v>7</v>
      </c>
      <c r="BA31" s="818">
        <v>41804.666666666664</v>
      </c>
      <c r="BB31" s="813" t="s">
        <v>55</v>
      </c>
      <c r="BC31" s="814" t="s">
        <v>6</v>
      </c>
      <c r="BD31" s="815" t="s">
        <v>56</v>
      </c>
      <c r="BE31" s="817">
        <f>IF(G31='Resultat &amp; tabell'!$G31,2,0)</f>
        <v>0</v>
      </c>
      <c r="BF31" s="816" t="s">
        <v>6</v>
      </c>
      <c r="BG31" s="817">
        <f>IF(I31='Resultat &amp; tabell'!$I31,2,0)</f>
        <v>0</v>
      </c>
      <c r="BH31" s="817">
        <f>IF(J31='Resultat &amp; tabell'!$J31,1,0)</f>
        <v>0</v>
      </c>
      <c r="BI31" s="801">
        <f t="shared" ref="BI31:BI36" si="52">SUM(BE31+BG31+BH31)</f>
        <v>0</v>
      </c>
      <c r="BJ31" s="771"/>
      <c r="BK31" s="804"/>
      <c r="BL31" s="841"/>
      <c r="BM31" s="841"/>
      <c r="BN31" s="841"/>
      <c r="BO31" s="841"/>
    </row>
    <row r="32" spans="2:67" ht="14.25" customHeight="1" x14ac:dyDescent="0.25">
      <c r="B32" s="740">
        <v>8</v>
      </c>
      <c r="C32" s="783">
        <v>41804.75</v>
      </c>
      <c r="D32" s="779" t="s">
        <v>183</v>
      </c>
      <c r="E32" s="780" t="s">
        <v>6</v>
      </c>
      <c r="F32" s="781" t="s">
        <v>184</v>
      </c>
      <c r="G32" s="929">
        <v>1</v>
      </c>
      <c r="H32" s="794" t="s">
        <v>6</v>
      </c>
      <c r="I32" s="928">
        <v>1</v>
      </c>
      <c r="J32" s="928" t="s">
        <v>214</v>
      </c>
      <c r="K32" s="870">
        <f>IF('Resultat &amp; tabell'!J32="",0,BI32)</f>
        <v>2</v>
      </c>
      <c r="L32" s="860">
        <v>2</v>
      </c>
      <c r="M32" s="876" t="str">
        <f>VLOOKUP(L32,$AT$31:$AY$34,2,FALSE)</f>
        <v>England</v>
      </c>
      <c r="N32" s="877">
        <f>VLOOKUP(M32,$AU$31:$AY$34,2,FALSE)</f>
        <v>4</v>
      </c>
      <c r="O32" s="877">
        <f>VLOOKUP(M32,$AU$31:$AY$34,3,FALSE)</f>
        <v>4</v>
      </c>
      <c r="P32" s="877">
        <f>VLOOKUP(M32,$AU$31:$AY$34,4,FALSE)</f>
        <v>4</v>
      </c>
      <c r="Q32" s="878">
        <f>VLOOKUP(M32,$AU$31:$AY$34,5,FALSE)</f>
        <v>0</v>
      </c>
      <c r="S32" s="863"/>
      <c r="T32" s="746"/>
      <c r="U32" s="746"/>
      <c r="V32" s="746"/>
      <c r="W32" s="746"/>
      <c r="Z32" s="753" t="s">
        <v>59</v>
      </c>
      <c r="AA32" s="754">
        <f t="shared" si="46"/>
        <v>1</v>
      </c>
      <c r="AB32" s="754">
        <f t="shared" si="47"/>
        <v>1</v>
      </c>
      <c r="AC32" s="754">
        <f t="shared" si="48"/>
        <v>1</v>
      </c>
      <c r="AD32" s="753" t="s">
        <v>60</v>
      </c>
      <c r="AE32" s="754">
        <f t="shared" si="49"/>
        <v>1</v>
      </c>
      <c r="AF32" s="750">
        <f t="shared" si="50"/>
        <v>1</v>
      </c>
      <c r="AG32" s="750">
        <f t="shared" si="51"/>
        <v>1</v>
      </c>
      <c r="AI32" s="749">
        <f>RANK($AJ32,$AJ$31:$AJ$34,1)+COUNTIF($AJ$31:$AJ32,$AJ32)-1</f>
        <v>2</v>
      </c>
      <c r="AJ32" s="749">
        <f>AK32+AL32+AM32</f>
        <v>2</v>
      </c>
      <c r="AK32" s="749">
        <f t="shared" ref="AK32:AK34" si="53">SUMPRODUCT(($AO$31:$AO$34=AO32)*($AR$31:$AR$34=AR32)*($AP$31:$AP$34&gt;AP32))</f>
        <v>0</v>
      </c>
      <c r="AL32" s="749">
        <f t="shared" ref="AL32:AL34" si="54">SUMPRODUCT(($AO$31:$AO$34=AO32)*($AR$31:$AR$34&gt;AR32))</f>
        <v>0</v>
      </c>
      <c r="AM32" s="749">
        <f t="shared" ref="AM32:AM34" si="55">RANK(AO32,$AO$31:$AO$34)</f>
        <v>2</v>
      </c>
      <c r="AN32" s="753" t="s">
        <v>59</v>
      </c>
      <c r="AO32" s="749">
        <f t="shared" ref="AO32:AO34" si="56">SUMIF($Z$31:$Z$36,$AN32,$AA$31:$AA$36)+SUMIF($AD$31:$AD$36,$AN32,$AE$31:$AE$36)</f>
        <v>4</v>
      </c>
      <c r="AP32" s="749">
        <f t="shared" ref="AP32:AP34" si="57">SUMIF($Z$31:$Z$36,$AN32,$AB$31:$AB$36)+SUMIF($AD$31:$AD$36,$AN32,$AF$31:$AF$36)</f>
        <v>4</v>
      </c>
      <c r="AQ32" s="749">
        <f t="shared" ref="AQ32:AQ34" si="58">SUMIF($Z$31:$Z$36,$AN32,$AC$31:$AC$36)+SUMIF($AD$31:$AD$36,$AN32,$AG$31:$AG$36)</f>
        <v>4</v>
      </c>
      <c r="AR32" s="749">
        <f t="shared" ref="AR32:AR34" si="59">AP32-AQ32</f>
        <v>0</v>
      </c>
      <c r="AT32" s="749">
        <v>2</v>
      </c>
      <c r="AU32" s="749" t="str">
        <f t="shared" ref="AU32:AU34" si="60">VLOOKUP($AT32,$AI$31:$AR$34,6,FALSE)</f>
        <v>England</v>
      </c>
      <c r="AV32" s="749">
        <f t="shared" ref="AV32:AV34" si="61">VLOOKUP($AU32,$AN$31:$AR$34,2,FALSE)</f>
        <v>4</v>
      </c>
      <c r="AW32" s="749">
        <f t="shared" ref="AW32:AW34" si="62">VLOOKUP($AU32,$AN$31:$AR$34,3,FALSE)</f>
        <v>4</v>
      </c>
      <c r="AX32" s="749">
        <f t="shared" ref="AX32:AX34" si="63">VLOOKUP($AU32,$AN$31:$AR$34,4,FALSE)</f>
        <v>4</v>
      </c>
      <c r="AY32" s="749">
        <f t="shared" ref="AY32:AY34" si="64">VLOOKUP($AU32,$AN$31:$AR$34,5,FALSE)</f>
        <v>0</v>
      </c>
      <c r="AZ32" s="811">
        <v>8</v>
      </c>
      <c r="BA32" s="818">
        <v>41804.75</v>
      </c>
      <c r="BB32" s="813" t="s">
        <v>59</v>
      </c>
      <c r="BC32" s="814" t="s">
        <v>6</v>
      </c>
      <c r="BD32" s="815" t="s">
        <v>60</v>
      </c>
      <c r="BE32" s="817">
        <f>IF(G32='Resultat &amp; tabell'!$G32,2,0)</f>
        <v>2</v>
      </c>
      <c r="BF32" s="816" t="s">
        <v>6</v>
      </c>
      <c r="BG32" s="817">
        <f>IF(I32='Resultat &amp; tabell'!$I32,2,0)</f>
        <v>0</v>
      </c>
      <c r="BH32" s="817">
        <f>IF(J32='Resultat &amp; tabell'!$J32,1,0)</f>
        <v>0</v>
      </c>
      <c r="BI32" s="801">
        <f t="shared" si="52"/>
        <v>2</v>
      </c>
      <c r="BK32" s="804"/>
      <c r="BL32" s="841"/>
      <c r="BM32" s="841"/>
      <c r="BN32" s="841"/>
      <c r="BO32" s="841"/>
    </row>
    <row r="33" spans="2:67" ht="14.25" customHeight="1" x14ac:dyDescent="0.25">
      <c r="B33" s="740">
        <v>23</v>
      </c>
      <c r="C33" s="783">
        <v>41809.666666666664</v>
      </c>
      <c r="D33" s="779" t="s">
        <v>182</v>
      </c>
      <c r="E33" s="780" t="s">
        <v>6</v>
      </c>
      <c r="F33" s="781" t="s">
        <v>183</v>
      </c>
      <c r="G33" s="929">
        <v>2</v>
      </c>
      <c r="H33" s="794" t="s">
        <v>6</v>
      </c>
      <c r="I33" s="928">
        <v>1</v>
      </c>
      <c r="J33" s="928">
        <v>1</v>
      </c>
      <c r="K33" s="870">
        <f>IF('Resultat &amp; tabell'!J33="",0,BI33)</f>
        <v>5</v>
      </c>
      <c r="L33" s="860">
        <v>3</v>
      </c>
      <c r="M33" s="891" t="str">
        <f>VLOOKUP(L33,$AT$31:$AY$34,2,FALSE)</f>
        <v>Italien</v>
      </c>
      <c r="N33" s="892">
        <f>VLOOKUP(M33,$AU$31:$AY$34,2,FALSE)</f>
        <v>3</v>
      </c>
      <c r="O33" s="892">
        <f>VLOOKUP(M33,$AU$31:$AY$34,3,FALSE)</f>
        <v>4</v>
      </c>
      <c r="P33" s="892">
        <f>VLOOKUP(M33,$AU$31:$AY$34,4,FALSE)</f>
        <v>4</v>
      </c>
      <c r="Q33" s="893">
        <f>VLOOKUP(M33,$AU$31:$AY$34,5,FALSE)</f>
        <v>0</v>
      </c>
      <c r="S33" s="863"/>
      <c r="T33" s="746"/>
      <c r="U33" s="746"/>
      <c r="V33" s="746"/>
      <c r="W33" s="746"/>
      <c r="Z33" s="753" t="s">
        <v>55</v>
      </c>
      <c r="AA33" s="754">
        <f t="shared" si="46"/>
        <v>3</v>
      </c>
      <c r="AB33" s="754">
        <f t="shared" si="47"/>
        <v>2</v>
      </c>
      <c r="AC33" s="754">
        <f t="shared" si="48"/>
        <v>1</v>
      </c>
      <c r="AD33" s="753" t="s">
        <v>59</v>
      </c>
      <c r="AE33" s="754">
        <f t="shared" si="49"/>
        <v>0</v>
      </c>
      <c r="AF33" s="750">
        <f t="shared" si="50"/>
        <v>1</v>
      </c>
      <c r="AG33" s="750">
        <f t="shared" si="51"/>
        <v>2</v>
      </c>
      <c r="AI33" s="749">
        <f>RANK($AJ33,$AJ$31:$AJ$34,1)+COUNTIF($AJ$31:$AJ33,$AJ33)-1</f>
        <v>4</v>
      </c>
      <c r="AJ33" s="749">
        <f>AK33+AL33+AM33</f>
        <v>4</v>
      </c>
      <c r="AK33" s="749">
        <f t="shared" si="53"/>
        <v>0</v>
      </c>
      <c r="AL33" s="749">
        <f t="shared" si="54"/>
        <v>0</v>
      </c>
      <c r="AM33" s="749">
        <f t="shared" si="55"/>
        <v>4</v>
      </c>
      <c r="AN33" s="753" t="s">
        <v>56</v>
      </c>
      <c r="AO33" s="749">
        <f t="shared" si="56"/>
        <v>1</v>
      </c>
      <c r="AP33" s="749">
        <f t="shared" si="57"/>
        <v>2</v>
      </c>
      <c r="AQ33" s="749">
        <f t="shared" si="58"/>
        <v>5</v>
      </c>
      <c r="AR33" s="749">
        <f t="shared" si="59"/>
        <v>-3</v>
      </c>
      <c r="AT33" s="749">
        <v>3</v>
      </c>
      <c r="AU33" s="749" t="str">
        <f t="shared" si="60"/>
        <v>Italien</v>
      </c>
      <c r="AV33" s="749">
        <f t="shared" si="61"/>
        <v>3</v>
      </c>
      <c r="AW33" s="749">
        <f t="shared" si="62"/>
        <v>4</v>
      </c>
      <c r="AX33" s="749">
        <f t="shared" si="63"/>
        <v>4</v>
      </c>
      <c r="AY33" s="749">
        <f t="shared" si="64"/>
        <v>0</v>
      </c>
      <c r="AZ33" s="811">
        <v>23</v>
      </c>
      <c r="BA33" s="818">
        <v>41809.666666666664</v>
      </c>
      <c r="BB33" s="813" t="s">
        <v>55</v>
      </c>
      <c r="BC33" s="814" t="s">
        <v>6</v>
      </c>
      <c r="BD33" s="815" t="s">
        <v>59</v>
      </c>
      <c r="BE33" s="817">
        <f>IF(G33='Resultat &amp; tabell'!$G33,2,0)</f>
        <v>2</v>
      </c>
      <c r="BF33" s="816" t="s">
        <v>6</v>
      </c>
      <c r="BG33" s="817">
        <f>IF(I33='Resultat &amp; tabell'!$I33,2,0)</f>
        <v>2</v>
      </c>
      <c r="BH33" s="817">
        <f>IF(J33='Resultat &amp; tabell'!$J33,1,0)</f>
        <v>1</v>
      </c>
      <c r="BI33" s="801">
        <f t="shared" si="52"/>
        <v>5</v>
      </c>
      <c r="BK33" s="819"/>
      <c r="BL33" s="841"/>
      <c r="BM33" s="841"/>
      <c r="BN33" s="841"/>
      <c r="BO33" s="841"/>
    </row>
    <row r="34" spans="2:67" ht="14.25" customHeight="1" x14ac:dyDescent="0.25">
      <c r="B34" s="740">
        <v>24</v>
      </c>
      <c r="C34" s="783">
        <v>41810.541666666664</v>
      </c>
      <c r="D34" s="779" t="s">
        <v>184</v>
      </c>
      <c r="E34" s="780" t="s">
        <v>6</v>
      </c>
      <c r="F34" s="781" t="s">
        <v>185</v>
      </c>
      <c r="G34" s="929">
        <v>1</v>
      </c>
      <c r="H34" s="794" t="s">
        <v>6</v>
      </c>
      <c r="I34" s="928">
        <v>1</v>
      </c>
      <c r="J34" s="928" t="s">
        <v>214</v>
      </c>
      <c r="K34" s="870">
        <f>IF('Resultat &amp; tabell'!J34="",0,BI34)</f>
        <v>2</v>
      </c>
      <c r="L34" s="860">
        <v>4</v>
      </c>
      <c r="M34" s="880" t="str">
        <f>VLOOKUP(L34,$AT$31:$AY$34,2,FALSE)</f>
        <v>Costa Rica</v>
      </c>
      <c r="N34" s="877">
        <f>VLOOKUP(M34,$AU$31:$AY$34,2,FALSE)</f>
        <v>1</v>
      </c>
      <c r="O34" s="877">
        <f>VLOOKUP(M34,$AU$31:$AY$34,3,FALSE)</f>
        <v>2</v>
      </c>
      <c r="P34" s="877">
        <f>VLOOKUP(M34,$AU$31:$AY$34,4,FALSE)</f>
        <v>5</v>
      </c>
      <c r="Q34" s="878">
        <f>VLOOKUP(M34,$AU$31:$AY$34,5,FALSE)</f>
        <v>-3</v>
      </c>
      <c r="S34" s="863"/>
      <c r="T34" s="746"/>
      <c r="U34" s="746"/>
      <c r="V34" s="746"/>
      <c r="W34" s="746"/>
      <c r="Z34" s="753" t="s">
        <v>60</v>
      </c>
      <c r="AA34" s="754">
        <f t="shared" si="46"/>
        <v>1</v>
      </c>
      <c r="AB34" s="754">
        <f t="shared" si="47"/>
        <v>1</v>
      </c>
      <c r="AC34" s="754">
        <f t="shared" si="48"/>
        <v>1</v>
      </c>
      <c r="AD34" s="753" t="s">
        <v>56</v>
      </c>
      <c r="AE34" s="754">
        <f t="shared" si="49"/>
        <v>1</v>
      </c>
      <c r="AF34" s="750">
        <f t="shared" si="50"/>
        <v>1</v>
      </c>
      <c r="AG34" s="750">
        <f t="shared" si="51"/>
        <v>1</v>
      </c>
      <c r="AI34" s="749">
        <f>RANK($AJ34,$AJ$31:$AJ$34,1)+COUNTIF($AJ$31:$AJ34,$AJ34)-1</f>
        <v>3</v>
      </c>
      <c r="AJ34" s="749">
        <f>AK34+AL34+AM34</f>
        <v>3</v>
      </c>
      <c r="AK34" s="749">
        <f t="shared" si="53"/>
        <v>0</v>
      </c>
      <c r="AL34" s="749">
        <f t="shared" si="54"/>
        <v>0</v>
      </c>
      <c r="AM34" s="749">
        <f t="shared" si="55"/>
        <v>3</v>
      </c>
      <c r="AN34" s="753" t="s">
        <v>60</v>
      </c>
      <c r="AO34" s="749">
        <f t="shared" si="56"/>
        <v>3</v>
      </c>
      <c r="AP34" s="749">
        <f t="shared" si="57"/>
        <v>4</v>
      </c>
      <c r="AQ34" s="749">
        <f t="shared" si="58"/>
        <v>4</v>
      </c>
      <c r="AR34" s="749">
        <f t="shared" si="59"/>
        <v>0</v>
      </c>
      <c r="AT34" s="749">
        <v>4</v>
      </c>
      <c r="AU34" s="749" t="str">
        <f t="shared" si="60"/>
        <v>Costa Rica</v>
      </c>
      <c r="AV34" s="749">
        <f t="shared" si="61"/>
        <v>1</v>
      </c>
      <c r="AW34" s="749">
        <f t="shared" si="62"/>
        <v>2</v>
      </c>
      <c r="AX34" s="749">
        <f t="shared" si="63"/>
        <v>5</v>
      </c>
      <c r="AY34" s="749">
        <f t="shared" si="64"/>
        <v>-3</v>
      </c>
      <c r="AZ34" s="811">
        <v>24</v>
      </c>
      <c r="BA34" s="818">
        <v>41810.541666666664</v>
      </c>
      <c r="BB34" s="813" t="s">
        <v>60</v>
      </c>
      <c r="BC34" s="814" t="s">
        <v>6</v>
      </c>
      <c r="BD34" s="815" t="s">
        <v>56</v>
      </c>
      <c r="BE34" s="817">
        <f>IF(G34='Resultat &amp; tabell'!$G34,2,0)</f>
        <v>0</v>
      </c>
      <c r="BF34" s="816" t="s">
        <v>6</v>
      </c>
      <c r="BG34" s="817">
        <f>IF(I34='Resultat &amp; tabell'!$I34,2,0)</f>
        <v>2</v>
      </c>
      <c r="BH34" s="817">
        <f>IF(J34='Resultat &amp; tabell'!$J34,1,0)</f>
        <v>0</v>
      </c>
      <c r="BI34" s="801">
        <f t="shared" si="52"/>
        <v>2</v>
      </c>
      <c r="BK34" s="819"/>
      <c r="BL34" s="841"/>
      <c r="BM34" s="841"/>
      <c r="BN34" s="841"/>
      <c r="BO34" s="841"/>
    </row>
    <row r="35" spans="2:67" ht="14.25" customHeight="1" x14ac:dyDescent="0.25">
      <c r="B35" s="740">
        <v>39</v>
      </c>
      <c r="C35" s="783">
        <v>41814.541666666664</v>
      </c>
      <c r="D35" s="779" t="s">
        <v>184</v>
      </c>
      <c r="E35" s="780" t="s">
        <v>6</v>
      </c>
      <c r="F35" s="781" t="s">
        <v>182</v>
      </c>
      <c r="G35" s="929">
        <v>2</v>
      </c>
      <c r="H35" s="794" t="s">
        <v>6</v>
      </c>
      <c r="I35" s="928">
        <v>2</v>
      </c>
      <c r="J35" s="928" t="s">
        <v>214</v>
      </c>
      <c r="K35" s="870">
        <f>IF('Resultat &amp; tabell'!J35="",0,BI35)</f>
        <v>0</v>
      </c>
      <c r="N35" s="882"/>
      <c r="O35" s="895"/>
      <c r="P35" s="882"/>
      <c r="Q35" s="882"/>
      <c r="S35" s="863"/>
      <c r="T35" s="746"/>
      <c r="U35" s="746"/>
      <c r="V35" s="746"/>
      <c r="W35" s="746"/>
      <c r="Z35" s="753" t="s">
        <v>60</v>
      </c>
      <c r="AA35" s="754">
        <f t="shared" si="46"/>
        <v>1</v>
      </c>
      <c r="AB35" s="754">
        <f t="shared" si="47"/>
        <v>2</v>
      </c>
      <c r="AC35" s="754">
        <f t="shared" si="48"/>
        <v>2</v>
      </c>
      <c r="AD35" s="753" t="s">
        <v>55</v>
      </c>
      <c r="AE35" s="754">
        <f t="shared" si="49"/>
        <v>1</v>
      </c>
      <c r="AF35" s="750">
        <f t="shared" si="50"/>
        <v>2</v>
      </c>
      <c r="AG35" s="750">
        <f t="shared" si="51"/>
        <v>2</v>
      </c>
      <c r="AZ35" s="811">
        <v>39</v>
      </c>
      <c r="BA35" s="818">
        <v>41814.541666666664</v>
      </c>
      <c r="BB35" s="813" t="s">
        <v>60</v>
      </c>
      <c r="BC35" s="814" t="s">
        <v>6</v>
      </c>
      <c r="BD35" s="815" t="s">
        <v>55</v>
      </c>
      <c r="BE35" s="817">
        <f>IF(G35='Resultat &amp; tabell'!$G35,2,0)</f>
        <v>0</v>
      </c>
      <c r="BF35" s="816" t="s">
        <v>6</v>
      </c>
      <c r="BG35" s="817">
        <f>IF(I35='Resultat &amp; tabell'!$I35,2,0)</f>
        <v>0</v>
      </c>
      <c r="BH35" s="817">
        <f>IF(J35='Resultat &amp; tabell'!$J35,1,0)</f>
        <v>0</v>
      </c>
      <c r="BI35" s="801">
        <f t="shared" si="52"/>
        <v>0</v>
      </c>
      <c r="BL35" s="841"/>
      <c r="BM35" s="845"/>
      <c r="BN35" s="841"/>
      <c r="BO35" s="841"/>
    </row>
    <row r="36" spans="2:67" ht="14.25" customHeight="1" x14ac:dyDescent="0.25">
      <c r="B36" s="740">
        <v>40</v>
      </c>
      <c r="C36" s="783">
        <v>41814.541666666664</v>
      </c>
      <c r="D36" s="779" t="s">
        <v>185</v>
      </c>
      <c r="E36" s="780" t="s">
        <v>6</v>
      </c>
      <c r="F36" s="781" t="s">
        <v>183</v>
      </c>
      <c r="G36" s="929">
        <v>1</v>
      </c>
      <c r="H36" s="794" t="s">
        <v>6</v>
      </c>
      <c r="I36" s="928">
        <v>2</v>
      </c>
      <c r="J36" s="928">
        <v>2</v>
      </c>
      <c r="K36" s="870">
        <f>IF('Resultat &amp; tabell'!J36="",0,BI36)</f>
        <v>0</v>
      </c>
      <c r="N36" s="736"/>
      <c r="O36" s="736"/>
      <c r="P36" s="882"/>
      <c r="Q36" s="882"/>
      <c r="S36" s="863"/>
      <c r="T36" s="746"/>
      <c r="U36" s="746"/>
      <c r="V36" s="746"/>
      <c r="W36" s="746"/>
      <c r="Z36" s="753" t="s">
        <v>56</v>
      </c>
      <c r="AA36" s="754">
        <f t="shared" si="46"/>
        <v>0</v>
      </c>
      <c r="AB36" s="754">
        <f t="shared" si="47"/>
        <v>1</v>
      </c>
      <c r="AC36" s="754">
        <f t="shared" si="48"/>
        <v>2</v>
      </c>
      <c r="AD36" s="753" t="s">
        <v>59</v>
      </c>
      <c r="AE36" s="754">
        <f t="shared" si="49"/>
        <v>3</v>
      </c>
      <c r="AF36" s="750">
        <f t="shared" si="50"/>
        <v>2</v>
      </c>
      <c r="AG36" s="750">
        <f t="shared" si="51"/>
        <v>1</v>
      </c>
      <c r="AZ36" s="811">
        <v>40</v>
      </c>
      <c r="BA36" s="818">
        <v>41814.541666666664</v>
      </c>
      <c r="BB36" s="813" t="s">
        <v>56</v>
      </c>
      <c r="BC36" s="814" t="s">
        <v>6</v>
      </c>
      <c r="BD36" s="815" t="s">
        <v>59</v>
      </c>
      <c r="BE36" s="817">
        <f>IF(G36='Resultat &amp; tabell'!$G36,2,0)</f>
        <v>0</v>
      </c>
      <c r="BF36" s="816" t="s">
        <v>6</v>
      </c>
      <c r="BG36" s="817">
        <f>IF(I36='Resultat &amp; tabell'!$I36,2,0)</f>
        <v>0</v>
      </c>
      <c r="BH36" s="817">
        <f>IF(J36='Resultat &amp; tabell'!$J36,1,0)</f>
        <v>0</v>
      </c>
      <c r="BI36" s="801">
        <f t="shared" si="52"/>
        <v>0</v>
      </c>
      <c r="BL36" s="841"/>
      <c r="BM36" s="845"/>
      <c r="BN36" s="841"/>
      <c r="BO36" s="841"/>
    </row>
    <row r="37" spans="2:67" ht="14.25" customHeight="1" x14ac:dyDescent="0.25">
      <c r="C37" s="755"/>
      <c r="K37" s="883"/>
      <c r="N37" s="882"/>
      <c r="O37" s="895"/>
      <c r="P37" s="882"/>
      <c r="Q37" s="882"/>
      <c r="S37" s="863"/>
      <c r="T37" s="746"/>
      <c r="U37" s="746"/>
      <c r="V37" s="746"/>
      <c r="W37" s="746"/>
      <c r="BA37" s="826"/>
      <c r="BI37" s="802"/>
      <c r="BL37" s="841"/>
      <c r="BM37" s="845"/>
      <c r="BN37" s="841"/>
      <c r="BO37" s="841"/>
    </row>
    <row r="38" spans="2:67" s="760" customFormat="1" ht="14.25" customHeight="1" x14ac:dyDescent="0.25">
      <c r="B38" s="737" t="s">
        <v>61</v>
      </c>
      <c r="C38" s="758"/>
      <c r="D38" s="743"/>
      <c r="E38" s="744"/>
      <c r="F38" s="743"/>
      <c r="G38" s="744"/>
      <c r="H38" s="744"/>
      <c r="I38" s="744"/>
      <c r="J38" s="744"/>
      <c r="K38" s="883"/>
      <c r="L38" s="884"/>
      <c r="M38" s="885"/>
      <c r="N38" s="886"/>
      <c r="O38" s="896"/>
      <c r="P38" s="886"/>
      <c r="Q38" s="886"/>
      <c r="R38" s="885"/>
      <c r="S38" s="886"/>
      <c r="T38" s="744"/>
      <c r="U38" s="744"/>
      <c r="V38" s="744"/>
      <c r="W38" s="765"/>
      <c r="Z38" s="747"/>
      <c r="AA38" s="754"/>
      <c r="AB38" s="754"/>
      <c r="AC38" s="754"/>
      <c r="AD38" s="747"/>
      <c r="AE38" s="761"/>
      <c r="AF38" s="762"/>
      <c r="AG38" s="762"/>
      <c r="AH38" s="761"/>
      <c r="AI38" s="761"/>
      <c r="AJ38" s="761"/>
      <c r="AK38" s="761"/>
      <c r="AL38" s="761"/>
      <c r="AM38" s="761"/>
      <c r="AN38" s="761"/>
      <c r="AO38" s="761"/>
      <c r="AP38" s="761"/>
      <c r="AQ38" s="761"/>
      <c r="AR38" s="761"/>
      <c r="AS38" s="761"/>
      <c r="AT38" s="761"/>
      <c r="AU38" s="761"/>
      <c r="AV38" s="761"/>
      <c r="AW38" s="761"/>
      <c r="AX38" s="761"/>
      <c r="AY38" s="761"/>
      <c r="AZ38" s="804" t="s">
        <v>61</v>
      </c>
      <c r="BA38" s="828"/>
      <c r="BB38" s="805"/>
      <c r="BC38" s="806"/>
      <c r="BD38" s="805"/>
      <c r="BE38" s="806"/>
      <c r="BF38" s="806"/>
      <c r="BG38" s="806"/>
      <c r="BH38" s="806"/>
      <c r="BI38" s="803"/>
      <c r="BJ38" s="770"/>
      <c r="BK38" s="772"/>
      <c r="BL38" s="803"/>
      <c r="BM38" s="846"/>
      <c r="BN38" s="803"/>
      <c r="BO38" s="803"/>
    </row>
    <row r="39" spans="2:67" s="760" customFormat="1" ht="14.25" customHeight="1" x14ac:dyDescent="0.25">
      <c r="B39" s="790" t="s">
        <v>2</v>
      </c>
      <c r="C39" s="79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792" t="s">
        <v>81</v>
      </c>
      <c r="K39" s="887" t="s">
        <v>89</v>
      </c>
      <c r="L39" s="884"/>
      <c r="M39" s="866" t="s">
        <v>61</v>
      </c>
      <c r="N39" s="867" t="s">
        <v>89</v>
      </c>
      <c r="O39" s="867" t="s">
        <v>90</v>
      </c>
      <c r="P39" s="867" t="s">
        <v>91</v>
      </c>
      <c r="Q39" s="868" t="s">
        <v>101</v>
      </c>
      <c r="R39" s="885"/>
      <c r="S39" s="886"/>
      <c r="T39" s="744"/>
      <c r="U39" s="744"/>
      <c r="V39" s="744"/>
      <c r="W39" s="765"/>
      <c r="Z39" s="751" t="s">
        <v>87</v>
      </c>
      <c r="AA39" s="751" t="s">
        <v>89</v>
      </c>
      <c r="AB39" s="751" t="s">
        <v>90</v>
      </c>
      <c r="AC39" s="751" t="s">
        <v>91</v>
      </c>
      <c r="AD39" s="751" t="s">
        <v>88</v>
      </c>
      <c r="AE39" s="751" t="s">
        <v>89</v>
      </c>
      <c r="AF39" s="751" t="s">
        <v>90</v>
      </c>
      <c r="AG39" s="751" t="s">
        <v>91</v>
      </c>
      <c r="AH39" s="761"/>
      <c r="AI39" s="752" t="s">
        <v>99</v>
      </c>
      <c r="AJ39" s="752" t="s">
        <v>98</v>
      </c>
      <c r="AK39" s="752" t="s">
        <v>97</v>
      </c>
      <c r="AL39" s="751" t="s">
        <v>96</v>
      </c>
      <c r="AM39" s="751" t="s">
        <v>95</v>
      </c>
      <c r="AN39" s="751" t="s">
        <v>92</v>
      </c>
      <c r="AO39" s="751" t="s">
        <v>89</v>
      </c>
      <c r="AP39" s="751" t="s">
        <v>90</v>
      </c>
      <c r="AQ39" s="751" t="s">
        <v>91</v>
      </c>
      <c r="AR39" s="752" t="s">
        <v>93</v>
      </c>
      <c r="AS39" s="761"/>
      <c r="AT39" s="751" t="s">
        <v>94</v>
      </c>
      <c r="AU39" s="751" t="s">
        <v>92</v>
      </c>
      <c r="AV39" s="751" t="s">
        <v>89</v>
      </c>
      <c r="AW39" s="751" t="s">
        <v>90</v>
      </c>
      <c r="AX39" s="751" t="s">
        <v>91</v>
      </c>
      <c r="AY39" s="752" t="s">
        <v>93</v>
      </c>
      <c r="AZ39" s="833" t="s">
        <v>2</v>
      </c>
      <c r="BA39" s="831" t="s">
        <v>3</v>
      </c>
      <c r="BB39" s="835" t="s">
        <v>2</v>
      </c>
      <c r="BC39" s="832"/>
      <c r="BD39" s="836"/>
      <c r="BE39" s="250" t="s">
        <v>4</v>
      </c>
      <c r="BF39" s="250"/>
      <c r="BG39" s="250"/>
      <c r="BH39" s="832" t="s">
        <v>81</v>
      </c>
      <c r="BI39" s="793" t="s">
        <v>89</v>
      </c>
      <c r="BJ39" s="770"/>
      <c r="BK39" s="807"/>
      <c r="BL39" s="803"/>
      <c r="BM39" s="803"/>
      <c r="BN39" s="803"/>
      <c r="BO39" s="803"/>
    </row>
    <row r="40" spans="2:67" ht="14.25" customHeight="1" x14ac:dyDescent="0.25">
      <c r="B40" s="740">
        <v>9</v>
      </c>
      <c r="C40" s="783">
        <v>41805.541666666664</v>
      </c>
      <c r="D40" s="779" t="s">
        <v>186</v>
      </c>
      <c r="E40" s="780" t="s">
        <v>6</v>
      </c>
      <c r="F40" s="781" t="s">
        <v>189</v>
      </c>
      <c r="G40" s="931">
        <v>1</v>
      </c>
      <c r="H40" s="794" t="s">
        <v>6</v>
      </c>
      <c r="I40" s="930">
        <v>1</v>
      </c>
      <c r="J40" s="930" t="s">
        <v>214</v>
      </c>
      <c r="K40" s="870">
        <f>IF('Resultat &amp; tabell'!J40="",0,BI40)</f>
        <v>2</v>
      </c>
      <c r="L40" s="871">
        <v>1</v>
      </c>
      <c r="M40" s="872" t="str">
        <f>VLOOKUP(L40,$AT$40:$AY$43,2,FALSE)</f>
        <v>Frankrike</v>
      </c>
      <c r="N40" s="873">
        <f>VLOOKUP(M40,$AU$40:$AY$43,2,FALSE)</f>
        <v>7</v>
      </c>
      <c r="O40" s="873">
        <f>VLOOKUP(M40,$AU$40:$AY$43,3,FALSE)</f>
        <v>5</v>
      </c>
      <c r="P40" s="873">
        <f>VLOOKUP(M40,$AU$40:$AY$43,4,FALSE)</f>
        <v>3</v>
      </c>
      <c r="Q40" s="874">
        <f>VLOOKUP(M40,$AU$40:$AY$43,5,FALSE)</f>
        <v>2</v>
      </c>
      <c r="Z40" s="753" t="s">
        <v>62</v>
      </c>
      <c r="AA40" s="754">
        <f t="shared" ref="AA40:AA45" si="65">IF(G40="",0,IF($G40&lt;$I40,0,IF($G40=$I40,1,3)))</f>
        <v>1</v>
      </c>
      <c r="AB40" s="754">
        <f t="shared" ref="AB40:AB45" si="66">G40</f>
        <v>1</v>
      </c>
      <c r="AC40" s="754">
        <f t="shared" ref="AC40:AC45" si="67">I40</f>
        <v>1</v>
      </c>
      <c r="AD40" s="753" t="s">
        <v>63</v>
      </c>
      <c r="AE40" s="754">
        <f t="shared" ref="AE40:AE45" si="68">IF(I40="",0,IF(I40&lt;G40,0,IF(G40=I40,1,3)))</f>
        <v>1</v>
      </c>
      <c r="AF40" s="750">
        <f t="shared" ref="AF40:AF45" si="69">I40</f>
        <v>1</v>
      </c>
      <c r="AG40" s="750">
        <f t="shared" ref="AG40:AG45" si="70">G40</f>
        <v>1</v>
      </c>
      <c r="AI40" s="749">
        <f>RANK($AJ40,$AJ$40:$AJ$43,1)+COUNTIF($AJ$40:$AJ40,$AJ40)-1</f>
        <v>2</v>
      </c>
      <c r="AJ40" s="749">
        <f>AK40+AL40+AM40</f>
        <v>2</v>
      </c>
      <c r="AK40" s="749">
        <f>SUMPRODUCT(($AO$40:$AO$43=AO40)*($AR$40:$AR$43=AR40)*($AP$40:$AP$43&gt;AP40))</f>
        <v>0</v>
      </c>
      <c r="AL40" s="749">
        <f>SUMPRODUCT(($AO$40:$AO$43=AO40)*($AR$40:$AR$43&gt;AR40))</f>
        <v>0</v>
      </c>
      <c r="AM40" s="749">
        <f>RANK(AO40,$AO$40:$AO$43)</f>
        <v>2</v>
      </c>
      <c r="AN40" s="753" t="s">
        <v>62</v>
      </c>
      <c r="AO40" s="749">
        <f>SUMIF($Z$40:$Z$45,$AN40,$AA$40:$AA$45)+SUMIF($AD$40:$AD$45,$AN40,$AE$40:$AE$45)</f>
        <v>5</v>
      </c>
      <c r="AP40" s="749">
        <f>SUMIF($Z$40:$Z$45,$AN40,$AB$40:$AB$45)+SUMIF($AD$40:$AD$45,$AN40,$AF$40:$AF$45)</f>
        <v>4</v>
      </c>
      <c r="AQ40" s="749">
        <f>SUMIF($Z$40:$Z$45,$AN40,$AC$40:$AC$45)+SUMIF($AD$40:$AD$45,$AN40,$AG$40:$AG$45)</f>
        <v>3</v>
      </c>
      <c r="AR40" s="749">
        <f>AP40-AQ40</f>
        <v>1</v>
      </c>
      <c r="AT40" s="749">
        <v>1</v>
      </c>
      <c r="AU40" s="749" t="str">
        <f>VLOOKUP($AT40,$AI$40:$AR$43,6,FALSE)</f>
        <v>Frankrike</v>
      </c>
      <c r="AV40" s="749">
        <f>VLOOKUP($AU40,$AN$40:$AR$43,2,FALSE)</f>
        <v>7</v>
      </c>
      <c r="AW40" s="749">
        <f>VLOOKUP($AU40,$AN$40:$AR$43,3,FALSE)</f>
        <v>5</v>
      </c>
      <c r="AX40" s="749">
        <f>VLOOKUP($AU40,$AN$40:$AR$43,4,FALSE)</f>
        <v>3</v>
      </c>
      <c r="AY40" s="749">
        <f>VLOOKUP($AU40,$AN$40:$AR$43,5,FALSE)</f>
        <v>2</v>
      </c>
      <c r="AZ40" s="811">
        <v>9</v>
      </c>
      <c r="BA40" s="818">
        <v>41805.541666666664</v>
      </c>
      <c r="BB40" s="813" t="s">
        <v>62</v>
      </c>
      <c r="BC40" s="814" t="s">
        <v>6</v>
      </c>
      <c r="BD40" s="815" t="s">
        <v>63</v>
      </c>
      <c r="BE40" s="817">
        <f>IF(G40='Resultat &amp; tabell'!$G40,2,0)</f>
        <v>0</v>
      </c>
      <c r="BF40" s="816" t="s">
        <v>6</v>
      </c>
      <c r="BG40" s="817">
        <f>IF(I40='Resultat &amp; tabell'!$I40,2,0)</f>
        <v>2</v>
      </c>
      <c r="BH40" s="817">
        <f>IF(J40='Resultat &amp; tabell'!$J40,1,0)</f>
        <v>0</v>
      </c>
      <c r="BI40" s="801">
        <f t="shared" ref="BI40:BI45" si="71">SUM(BE40+BG40+BH40)</f>
        <v>2</v>
      </c>
      <c r="BJ40" s="771"/>
      <c r="BK40" s="804"/>
      <c r="BL40" s="841"/>
      <c r="BM40" s="841"/>
      <c r="BN40" s="841"/>
      <c r="BO40" s="841"/>
    </row>
    <row r="41" spans="2:67" ht="14.25" customHeight="1" x14ac:dyDescent="0.25">
      <c r="B41" s="740">
        <v>10</v>
      </c>
      <c r="C41" s="783">
        <v>41805.666666666664</v>
      </c>
      <c r="D41" s="779" t="s">
        <v>187</v>
      </c>
      <c r="E41" s="780" t="s">
        <v>6</v>
      </c>
      <c r="F41" s="781" t="s">
        <v>188</v>
      </c>
      <c r="G41" s="931">
        <v>2</v>
      </c>
      <c r="H41" s="794" t="s">
        <v>6</v>
      </c>
      <c r="I41" s="930">
        <v>1</v>
      </c>
      <c r="J41" s="930">
        <v>1</v>
      </c>
      <c r="K41" s="870">
        <f>IF('Resultat &amp; tabell'!J41="",0,BI41)</f>
        <v>1</v>
      </c>
      <c r="L41" s="860">
        <v>2</v>
      </c>
      <c r="M41" s="876" t="str">
        <f>VLOOKUP(L41,$AT$40:$AY$43,2,FALSE)</f>
        <v>Schweiz</v>
      </c>
      <c r="N41" s="877">
        <f>VLOOKUP(M41,$AU$40:$AY$43,2,FALSE)</f>
        <v>5</v>
      </c>
      <c r="O41" s="877">
        <f>VLOOKUP(M41,$AU$40:$AY$43,3,FALSE)</f>
        <v>4</v>
      </c>
      <c r="P41" s="877">
        <f>VLOOKUP(M41,$AU$40:$AY$43,4,FALSE)</f>
        <v>3</v>
      </c>
      <c r="Q41" s="878">
        <f>VLOOKUP(M41,$AU$40:$AY$43,5,FALSE)</f>
        <v>1</v>
      </c>
      <c r="Z41" s="753" t="s">
        <v>64</v>
      </c>
      <c r="AA41" s="754">
        <f t="shared" si="65"/>
        <v>3</v>
      </c>
      <c r="AB41" s="754">
        <f t="shared" si="66"/>
        <v>2</v>
      </c>
      <c r="AC41" s="754">
        <f t="shared" si="67"/>
        <v>1</v>
      </c>
      <c r="AD41" s="753" t="s">
        <v>65</v>
      </c>
      <c r="AE41" s="754">
        <f t="shared" si="68"/>
        <v>0</v>
      </c>
      <c r="AF41" s="750">
        <f t="shared" si="69"/>
        <v>1</v>
      </c>
      <c r="AG41" s="750">
        <f t="shared" si="70"/>
        <v>2</v>
      </c>
      <c r="AI41" s="749">
        <f>RANK($AJ41,$AJ$40:$AJ$43,1)+COUNTIF($AJ$40:$AJ41,$AJ41)-1</f>
        <v>1</v>
      </c>
      <c r="AJ41" s="749">
        <f>AK41+AL41+AM41</f>
        <v>1</v>
      </c>
      <c r="AK41" s="749">
        <f t="shared" ref="AK41:AK43" si="72">SUMPRODUCT(($AO$40:$AO$43=AO41)*($AR$40:$AR$43=AR41)*($AP$40:$AP$43&gt;AP41))</f>
        <v>0</v>
      </c>
      <c r="AL41" s="749">
        <f t="shared" ref="AL41:AL43" si="73">SUMPRODUCT(($AO$40:$AO$43=AO41)*($AR$40:$AR$43&gt;AR41))</f>
        <v>0</v>
      </c>
      <c r="AM41" s="749">
        <f t="shared" ref="AM41:AM43" si="74">RANK(AO41,$AO$40:$AO$43)</f>
        <v>1</v>
      </c>
      <c r="AN41" s="753" t="s">
        <v>64</v>
      </c>
      <c r="AO41" s="749">
        <f t="shared" ref="AO41:AO43" si="75">SUMIF($Z$40:$Z$45,$AN41,$AA$40:$AA$45)+SUMIF($AD$40:$AD$45,$AN41,$AE$40:$AE$45)</f>
        <v>7</v>
      </c>
      <c r="AP41" s="749">
        <f t="shared" ref="AP41:AP43" si="76">SUMIF($Z$40:$Z$45,$AN41,$AB$40:$AB$45)+SUMIF($AD$40:$AD$45,$AN41,$AF$40:$AF$45)</f>
        <v>5</v>
      </c>
      <c r="AQ41" s="749">
        <f t="shared" ref="AQ41:AQ43" si="77">SUMIF($Z$40:$Z$45,$AN41,$AC$40:$AC$45)+SUMIF($AD$40:$AD$45,$AN41,$AG$40:$AG$45)</f>
        <v>3</v>
      </c>
      <c r="AR41" s="749">
        <f t="shared" ref="AR41:AR43" si="78">AP41-AQ41</f>
        <v>2</v>
      </c>
      <c r="AT41" s="749">
        <v>2</v>
      </c>
      <c r="AU41" s="749" t="str">
        <f t="shared" ref="AU41:AU43" si="79">VLOOKUP($AT41,$AI$40:$AR$43,6,FALSE)</f>
        <v>Schweiz</v>
      </c>
      <c r="AV41" s="749">
        <f t="shared" ref="AV41:AV43" si="80">VLOOKUP($AU41,$AN$40:$AR$43,2,FALSE)</f>
        <v>5</v>
      </c>
      <c r="AW41" s="749">
        <f t="shared" ref="AW41:AW43" si="81">VLOOKUP($AU41,$AN$40:$AR$43,3,FALSE)</f>
        <v>4</v>
      </c>
      <c r="AX41" s="749">
        <f t="shared" ref="AX41:AX43" si="82">VLOOKUP($AU41,$AN$40:$AR$43,4,FALSE)</f>
        <v>3</v>
      </c>
      <c r="AY41" s="749">
        <f t="shared" ref="AY41:AY43" si="83">VLOOKUP($AU41,$AN$40:$AR$43,5,FALSE)</f>
        <v>1</v>
      </c>
      <c r="AZ41" s="811">
        <v>10</v>
      </c>
      <c r="BA41" s="818">
        <v>41805.666666666664</v>
      </c>
      <c r="BB41" s="813" t="s">
        <v>64</v>
      </c>
      <c r="BC41" s="814" t="s">
        <v>6</v>
      </c>
      <c r="BD41" s="815" t="s">
        <v>65</v>
      </c>
      <c r="BE41" s="817">
        <f>IF(G41='Resultat &amp; tabell'!$G41,2,0)</f>
        <v>0</v>
      </c>
      <c r="BF41" s="816" t="s">
        <v>6</v>
      </c>
      <c r="BG41" s="817">
        <f>IF(I41='Resultat &amp; tabell'!$I41,2,0)</f>
        <v>0</v>
      </c>
      <c r="BH41" s="817">
        <f>IF(J41='Resultat &amp; tabell'!$J41,1,0)</f>
        <v>1</v>
      </c>
      <c r="BI41" s="801">
        <f t="shared" si="71"/>
        <v>1</v>
      </c>
      <c r="BK41" s="804"/>
      <c r="BL41" s="841"/>
      <c r="BM41" s="841"/>
      <c r="BN41" s="841"/>
      <c r="BO41" s="841"/>
    </row>
    <row r="42" spans="2:67" ht="14.25" customHeight="1" x14ac:dyDescent="0.25">
      <c r="B42" s="740">
        <v>25</v>
      </c>
      <c r="C42" s="783">
        <v>41810.666666666664</v>
      </c>
      <c r="D42" s="779" t="s">
        <v>186</v>
      </c>
      <c r="E42" s="780" t="s">
        <v>6</v>
      </c>
      <c r="F42" s="781" t="s">
        <v>187</v>
      </c>
      <c r="G42" s="931">
        <v>1</v>
      </c>
      <c r="H42" s="794" t="s">
        <v>6</v>
      </c>
      <c r="I42" s="930">
        <v>1</v>
      </c>
      <c r="J42" s="930" t="s">
        <v>214</v>
      </c>
      <c r="K42" s="870">
        <f>IF('Resultat &amp; tabell'!J42="",0,BI42)</f>
        <v>0</v>
      </c>
      <c r="L42" s="860">
        <v>3</v>
      </c>
      <c r="M42" s="891" t="str">
        <f>VLOOKUP(L42,$AT$40:$AY$43,2,FALSE)</f>
        <v>Ecuador</v>
      </c>
      <c r="N42" s="892">
        <f>VLOOKUP(M42,$AU$40:$AY$43,2,FALSE)</f>
        <v>4</v>
      </c>
      <c r="O42" s="892">
        <f>VLOOKUP(M42,$AU$40:$AY$43,3,FALSE)</f>
        <v>5</v>
      </c>
      <c r="P42" s="892">
        <f>VLOOKUP(M42,$AU$40:$AY$43,4,FALSE)</f>
        <v>4</v>
      </c>
      <c r="Q42" s="893">
        <f>VLOOKUP(M42,$AU$40:$AY$43,5,FALSE)</f>
        <v>1</v>
      </c>
      <c r="Z42" s="753" t="s">
        <v>62</v>
      </c>
      <c r="AA42" s="754">
        <f t="shared" si="65"/>
        <v>1</v>
      </c>
      <c r="AB42" s="754">
        <f t="shared" si="66"/>
        <v>1</v>
      </c>
      <c r="AC42" s="754">
        <f t="shared" si="67"/>
        <v>1</v>
      </c>
      <c r="AD42" s="753" t="s">
        <v>64</v>
      </c>
      <c r="AE42" s="754">
        <f t="shared" si="68"/>
        <v>1</v>
      </c>
      <c r="AF42" s="750">
        <f t="shared" si="69"/>
        <v>1</v>
      </c>
      <c r="AG42" s="750">
        <f t="shared" si="70"/>
        <v>1</v>
      </c>
      <c r="AI42" s="749">
        <f>RANK($AJ42,$AJ$40:$AJ$43,1)+COUNTIF($AJ$40:$AJ42,$AJ42)-1</f>
        <v>3</v>
      </c>
      <c r="AJ42" s="749">
        <f>AK42+AL42+AM42</f>
        <v>3</v>
      </c>
      <c r="AK42" s="749">
        <f t="shared" si="72"/>
        <v>0</v>
      </c>
      <c r="AL42" s="749">
        <f t="shared" si="73"/>
        <v>0</v>
      </c>
      <c r="AM42" s="749">
        <f t="shared" si="74"/>
        <v>3</v>
      </c>
      <c r="AN42" s="753" t="s">
        <v>63</v>
      </c>
      <c r="AO42" s="749">
        <f t="shared" si="75"/>
        <v>4</v>
      </c>
      <c r="AP42" s="749">
        <f t="shared" si="76"/>
        <v>5</v>
      </c>
      <c r="AQ42" s="749">
        <f t="shared" si="77"/>
        <v>4</v>
      </c>
      <c r="AR42" s="749">
        <f t="shared" si="78"/>
        <v>1</v>
      </c>
      <c r="AT42" s="749">
        <v>3</v>
      </c>
      <c r="AU42" s="749" t="str">
        <f t="shared" si="79"/>
        <v>Ecuador</v>
      </c>
      <c r="AV42" s="749">
        <f t="shared" si="80"/>
        <v>4</v>
      </c>
      <c r="AW42" s="749">
        <f t="shared" si="81"/>
        <v>5</v>
      </c>
      <c r="AX42" s="749">
        <f t="shared" si="82"/>
        <v>4</v>
      </c>
      <c r="AY42" s="749">
        <f t="shared" si="83"/>
        <v>1</v>
      </c>
      <c r="AZ42" s="811">
        <v>25</v>
      </c>
      <c r="BA42" s="818">
        <v>41810.666666666664</v>
      </c>
      <c r="BB42" s="813" t="s">
        <v>62</v>
      </c>
      <c r="BC42" s="814" t="s">
        <v>6</v>
      </c>
      <c r="BD42" s="815" t="s">
        <v>64</v>
      </c>
      <c r="BE42" s="817">
        <f>IF(G42='Resultat &amp; tabell'!$G42,2,0)</f>
        <v>0</v>
      </c>
      <c r="BF42" s="816" t="s">
        <v>6</v>
      </c>
      <c r="BG42" s="817">
        <f>IF(I42='Resultat &amp; tabell'!$I42,2,0)</f>
        <v>0</v>
      </c>
      <c r="BH42" s="817">
        <f>IF(J42='Resultat &amp; tabell'!$J42,1,0)</f>
        <v>0</v>
      </c>
      <c r="BI42" s="801">
        <f t="shared" si="71"/>
        <v>0</v>
      </c>
      <c r="BK42" s="819"/>
      <c r="BL42" s="841"/>
      <c r="BM42" s="841"/>
      <c r="BN42" s="841"/>
      <c r="BO42" s="841"/>
    </row>
    <row r="43" spans="2:67" ht="14.25" customHeight="1" x14ac:dyDescent="0.25">
      <c r="B43" s="740">
        <v>26</v>
      </c>
      <c r="C43" s="783">
        <v>41810.791666666664</v>
      </c>
      <c r="D43" s="779" t="s">
        <v>188</v>
      </c>
      <c r="E43" s="780" t="s">
        <v>6</v>
      </c>
      <c r="F43" s="781" t="s">
        <v>189</v>
      </c>
      <c r="G43" s="931">
        <v>1</v>
      </c>
      <c r="H43" s="794" t="s">
        <v>6</v>
      </c>
      <c r="I43" s="930">
        <v>3</v>
      </c>
      <c r="J43" s="930">
        <v>2</v>
      </c>
      <c r="K43" s="870">
        <f>IF('Resultat &amp; tabell'!J43="",0,BI43)</f>
        <v>3</v>
      </c>
      <c r="L43" s="860">
        <v>4</v>
      </c>
      <c r="M43" s="880" t="str">
        <f>VLOOKUP(L43,$AT$40:$AY$43,2,FALSE)</f>
        <v>Honduras</v>
      </c>
      <c r="N43" s="877">
        <f>VLOOKUP(M43,$AU$40:$AY$43,2,FALSE)</f>
        <v>0</v>
      </c>
      <c r="O43" s="877">
        <f>VLOOKUP(M43,$AU$40:$AY$43,3,FALSE)</f>
        <v>3</v>
      </c>
      <c r="P43" s="877">
        <f>VLOOKUP(M43,$AU$40:$AY$43,4,FALSE)</f>
        <v>7</v>
      </c>
      <c r="Q43" s="878">
        <f>VLOOKUP(M43,$AU$40:$AY$43,5,FALSE)</f>
        <v>-4</v>
      </c>
      <c r="Z43" s="753" t="s">
        <v>65</v>
      </c>
      <c r="AA43" s="754">
        <f t="shared" si="65"/>
        <v>0</v>
      </c>
      <c r="AB43" s="754">
        <f t="shared" si="66"/>
        <v>1</v>
      </c>
      <c r="AC43" s="754">
        <f t="shared" si="67"/>
        <v>3</v>
      </c>
      <c r="AD43" s="753" t="s">
        <v>63</v>
      </c>
      <c r="AE43" s="754">
        <f t="shared" si="68"/>
        <v>3</v>
      </c>
      <c r="AF43" s="750">
        <f t="shared" si="69"/>
        <v>3</v>
      </c>
      <c r="AG43" s="750">
        <f t="shared" si="70"/>
        <v>1</v>
      </c>
      <c r="AI43" s="749">
        <f>RANK($AJ43,$AJ$40:$AJ$43,1)+COUNTIF($AJ$40:$AJ43,$AJ43)-1</f>
        <v>4</v>
      </c>
      <c r="AJ43" s="749">
        <f>AK43+AL43+AM43</f>
        <v>4</v>
      </c>
      <c r="AK43" s="749">
        <f t="shared" si="72"/>
        <v>0</v>
      </c>
      <c r="AL43" s="749">
        <f t="shared" si="73"/>
        <v>0</v>
      </c>
      <c r="AM43" s="749">
        <f t="shared" si="74"/>
        <v>4</v>
      </c>
      <c r="AN43" s="753" t="s">
        <v>65</v>
      </c>
      <c r="AO43" s="749">
        <f t="shared" si="75"/>
        <v>0</v>
      </c>
      <c r="AP43" s="749">
        <f t="shared" si="76"/>
        <v>3</v>
      </c>
      <c r="AQ43" s="749">
        <f t="shared" si="77"/>
        <v>7</v>
      </c>
      <c r="AR43" s="749">
        <f t="shared" si="78"/>
        <v>-4</v>
      </c>
      <c r="AT43" s="749">
        <v>4</v>
      </c>
      <c r="AU43" s="749" t="str">
        <f t="shared" si="79"/>
        <v>Honduras</v>
      </c>
      <c r="AV43" s="749">
        <f t="shared" si="80"/>
        <v>0</v>
      </c>
      <c r="AW43" s="749">
        <f t="shared" si="81"/>
        <v>3</v>
      </c>
      <c r="AX43" s="749">
        <f t="shared" si="82"/>
        <v>7</v>
      </c>
      <c r="AY43" s="749">
        <f t="shared" si="83"/>
        <v>-4</v>
      </c>
      <c r="AZ43" s="811">
        <v>26</v>
      </c>
      <c r="BA43" s="818">
        <v>41810.791666666664</v>
      </c>
      <c r="BB43" s="813" t="s">
        <v>65</v>
      </c>
      <c r="BC43" s="814" t="s">
        <v>6</v>
      </c>
      <c r="BD43" s="815" t="s">
        <v>63</v>
      </c>
      <c r="BE43" s="817">
        <f>IF(G43='Resultat &amp; tabell'!$G43,2,0)</f>
        <v>2</v>
      </c>
      <c r="BF43" s="816" t="s">
        <v>6</v>
      </c>
      <c r="BG43" s="817">
        <f>IF(I43='Resultat &amp; tabell'!$I43,2,0)</f>
        <v>0</v>
      </c>
      <c r="BH43" s="817">
        <f>IF(J43='Resultat &amp; tabell'!$J43,1,0)</f>
        <v>1</v>
      </c>
      <c r="BI43" s="801">
        <f t="shared" si="71"/>
        <v>3</v>
      </c>
      <c r="BK43" s="819"/>
      <c r="BL43" s="841"/>
      <c r="BM43" s="841"/>
      <c r="BN43" s="841"/>
      <c r="BO43" s="841"/>
    </row>
    <row r="44" spans="2:67" ht="14.25" customHeight="1" x14ac:dyDescent="0.25">
      <c r="B44" s="740">
        <v>41</v>
      </c>
      <c r="C44" s="783">
        <v>41815.666666666664</v>
      </c>
      <c r="D44" s="779" t="s">
        <v>188</v>
      </c>
      <c r="E44" s="780" t="s">
        <v>6</v>
      </c>
      <c r="F44" s="781" t="s">
        <v>186</v>
      </c>
      <c r="G44" s="931">
        <v>1</v>
      </c>
      <c r="H44" s="794" t="s">
        <v>6</v>
      </c>
      <c r="I44" s="930">
        <v>2</v>
      </c>
      <c r="J44" s="930">
        <v>2</v>
      </c>
      <c r="K44" s="870">
        <f>IF('Resultat &amp; tabell'!J44="",0,BI44)</f>
        <v>0</v>
      </c>
      <c r="M44" s="862"/>
      <c r="N44" s="892"/>
      <c r="O44" s="736"/>
      <c r="P44" s="892"/>
      <c r="Q44" s="892"/>
      <c r="Z44" s="753" t="s">
        <v>65</v>
      </c>
      <c r="AA44" s="754">
        <f t="shared" si="65"/>
        <v>0</v>
      </c>
      <c r="AB44" s="754">
        <f t="shared" si="66"/>
        <v>1</v>
      </c>
      <c r="AC44" s="754">
        <f t="shared" si="67"/>
        <v>2</v>
      </c>
      <c r="AD44" s="753" t="s">
        <v>62</v>
      </c>
      <c r="AE44" s="754">
        <f t="shared" si="68"/>
        <v>3</v>
      </c>
      <c r="AF44" s="750">
        <f t="shared" si="69"/>
        <v>2</v>
      </c>
      <c r="AG44" s="750">
        <f t="shared" si="70"/>
        <v>1</v>
      </c>
      <c r="AZ44" s="811">
        <v>41</v>
      </c>
      <c r="BA44" s="818">
        <v>41815.666666666664</v>
      </c>
      <c r="BB44" s="813" t="s">
        <v>65</v>
      </c>
      <c r="BC44" s="814" t="s">
        <v>6</v>
      </c>
      <c r="BD44" s="815" t="s">
        <v>62</v>
      </c>
      <c r="BE44" s="817">
        <f>IF(G44='Resultat &amp; tabell'!$G44,2,0)</f>
        <v>0</v>
      </c>
      <c r="BF44" s="816" t="s">
        <v>6</v>
      </c>
      <c r="BG44" s="817">
        <f>IF(I44='Resultat &amp; tabell'!$I44,2,0)</f>
        <v>0</v>
      </c>
      <c r="BH44" s="817">
        <f>IF(J44='Resultat &amp; tabell'!$J44,1,0)</f>
        <v>0</v>
      </c>
      <c r="BI44" s="801">
        <f t="shared" si="71"/>
        <v>0</v>
      </c>
      <c r="BL44" s="841"/>
      <c r="BM44" s="841"/>
      <c r="BN44" s="841"/>
      <c r="BO44" s="841"/>
    </row>
    <row r="45" spans="2:67" ht="14.25" customHeight="1" x14ac:dyDescent="0.25">
      <c r="B45" s="740">
        <v>42</v>
      </c>
      <c r="C45" s="783">
        <v>41815.708333333336</v>
      </c>
      <c r="D45" s="779" t="s">
        <v>189</v>
      </c>
      <c r="E45" s="780" t="s">
        <v>6</v>
      </c>
      <c r="F45" s="781" t="s">
        <v>187</v>
      </c>
      <c r="G45" s="931">
        <v>1</v>
      </c>
      <c r="H45" s="794" t="s">
        <v>6</v>
      </c>
      <c r="I45" s="930">
        <v>2</v>
      </c>
      <c r="J45" s="930">
        <v>2</v>
      </c>
      <c r="K45" s="870">
        <f>IF('Resultat &amp; tabell'!J45="",0,BI45)</f>
        <v>0</v>
      </c>
      <c r="M45" s="913"/>
      <c r="N45" s="736"/>
      <c r="O45" s="892"/>
      <c r="P45" s="892"/>
      <c r="Q45" s="892"/>
      <c r="Z45" s="753" t="s">
        <v>63</v>
      </c>
      <c r="AA45" s="754">
        <f t="shared" si="65"/>
        <v>0</v>
      </c>
      <c r="AB45" s="754">
        <f t="shared" si="66"/>
        <v>1</v>
      </c>
      <c r="AC45" s="754">
        <f t="shared" si="67"/>
        <v>2</v>
      </c>
      <c r="AD45" s="753" t="s">
        <v>64</v>
      </c>
      <c r="AE45" s="754">
        <f t="shared" si="68"/>
        <v>3</v>
      </c>
      <c r="AF45" s="750">
        <f t="shared" si="69"/>
        <v>2</v>
      </c>
      <c r="AG45" s="750">
        <f t="shared" si="70"/>
        <v>1</v>
      </c>
      <c r="AZ45" s="811">
        <v>42</v>
      </c>
      <c r="BA45" s="818">
        <v>41815.708333333336</v>
      </c>
      <c r="BB45" s="813" t="s">
        <v>63</v>
      </c>
      <c r="BC45" s="814" t="s">
        <v>6</v>
      </c>
      <c r="BD45" s="815" t="s">
        <v>64</v>
      </c>
      <c r="BE45" s="817">
        <f>IF(G45='Resultat &amp; tabell'!$G45,2,0)</f>
        <v>0</v>
      </c>
      <c r="BF45" s="816" t="s">
        <v>6</v>
      </c>
      <c r="BG45" s="817">
        <f>IF(I45='Resultat &amp; tabell'!$I45,2,0)</f>
        <v>0</v>
      </c>
      <c r="BH45" s="817">
        <f>IF(J45='Resultat &amp; tabell'!$J45,1,0)</f>
        <v>0</v>
      </c>
      <c r="BI45" s="801">
        <f t="shared" si="71"/>
        <v>0</v>
      </c>
      <c r="BL45" s="841"/>
      <c r="BM45" s="841"/>
      <c r="BN45" s="841"/>
      <c r="BO45" s="841"/>
    </row>
    <row r="46" spans="2:67" ht="14.25" customHeight="1" x14ac:dyDescent="0.25">
      <c r="C46" s="755"/>
      <c r="K46" s="883"/>
      <c r="N46" s="882"/>
      <c r="O46" s="895"/>
      <c r="P46" s="882"/>
      <c r="Q46" s="882"/>
      <c r="BA46" s="826"/>
      <c r="BI46" s="802"/>
      <c r="BL46" s="841"/>
      <c r="BM46" s="845"/>
      <c r="BN46" s="841"/>
      <c r="BO46" s="841"/>
    </row>
    <row r="47" spans="2:67" s="760" customFormat="1" ht="14.25" customHeight="1" x14ac:dyDescent="0.25">
      <c r="B47" s="737" t="s">
        <v>66</v>
      </c>
      <c r="C47" s="758"/>
      <c r="D47" s="743"/>
      <c r="E47" s="744"/>
      <c r="F47" s="743"/>
      <c r="G47" s="744"/>
      <c r="H47" s="744"/>
      <c r="I47" s="744"/>
      <c r="J47" s="744"/>
      <c r="K47" s="883"/>
      <c r="L47" s="884"/>
      <c r="M47" s="885"/>
      <c r="N47" s="736"/>
      <c r="O47" s="896"/>
      <c r="P47" s="886"/>
      <c r="Q47" s="886"/>
      <c r="R47" s="885"/>
      <c r="S47" s="886"/>
      <c r="T47" s="744"/>
      <c r="U47" s="744"/>
      <c r="V47" s="744"/>
      <c r="W47" s="765"/>
      <c r="Z47" s="747"/>
      <c r="AA47" s="754"/>
      <c r="AB47" s="754"/>
      <c r="AC47" s="754"/>
      <c r="AD47" s="747"/>
      <c r="AE47" s="761"/>
      <c r="AF47" s="762"/>
      <c r="AG47" s="762"/>
      <c r="AH47" s="761"/>
      <c r="AI47" s="761"/>
      <c r="AJ47" s="761"/>
      <c r="AK47" s="761"/>
      <c r="AL47" s="761"/>
      <c r="AM47" s="761"/>
      <c r="AN47" s="761"/>
      <c r="AO47" s="761"/>
      <c r="AP47" s="761"/>
      <c r="AQ47" s="761"/>
      <c r="AR47" s="761"/>
      <c r="AS47" s="761"/>
      <c r="AT47" s="761"/>
      <c r="AU47" s="761"/>
      <c r="AV47" s="761"/>
      <c r="AW47" s="761"/>
      <c r="AX47" s="761"/>
      <c r="AY47" s="761"/>
      <c r="AZ47" s="804" t="s">
        <v>66</v>
      </c>
      <c r="BA47" s="828"/>
      <c r="BB47" s="805"/>
      <c r="BC47" s="806"/>
      <c r="BD47" s="805"/>
      <c r="BE47" s="806"/>
      <c r="BF47" s="806"/>
      <c r="BG47" s="806"/>
      <c r="BH47" s="806"/>
      <c r="BI47" s="803"/>
      <c r="BJ47" s="770"/>
      <c r="BK47" s="772"/>
      <c r="BL47" s="803"/>
      <c r="BM47" s="846"/>
      <c r="BN47" s="803"/>
      <c r="BO47" s="803"/>
    </row>
    <row r="48" spans="2:67" s="760" customFormat="1" ht="14.25" customHeight="1" x14ac:dyDescent="0.25">
      <c r="B48" s="790" t="s">
        <v>2</v>
      </c>
      <c r="C48" s="79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792" t="s">
        <v>81</v>
      </c>
      <c r="K48" s="887" t="s">
        <v>89</v>
      </c>
      <c r="L48" s="884"/>
      <c r="M48" s="866" t="s">
        <v>66</v>
      </c>
      <c r="N48" s="867" t="s">
        <v>89</v>
      </c>
      <c r="O48" s="867" t="s">
        <v>90</v>
      </c>
      <c r="P48" s="867" t="s">
        <v>91</v>
      </c>
      <c r="Q48" s="868" t="s">
        <v>101</v>
      </c>
      <c r="R48" s="885"/>
      <c r="S48" s="886"/>
      <c r="T48" s="744"/>
      <c r="U48" s="744"/>
      <c r="V48" s="744"/>
      <c r="W48" s="765"/>
      <c r="Z48" s="751" t="s">
        <v>87</v>
      </c>
      <c r="AA48" s="751" t="s">
        <v>89</v>
      </c>
      <c r="AB48" s="751" t="s">
        <v>90</v>
      </c>
      <c r="AC48" s="751" t="s">
        <v>91</v>
      </c>
      <c r="AD48" s="751" t="s">
        <v>88</v>
      </c>
      <c r="AE48" s="751" t="s">
        <v>89</v>
      </c>
      <c r="AF48" s="751" t="s">
        <v>90</v>
      </c>
      <c r="AG48" s="751" t="s">
        <v>91</v>
      </c>
      <c r="AH48" s="761"/>
      <c r="AI48" s="752" t="s">
        <v>99</v>
      </c>
      <c r="AJ48" s="752" t="s">
        <v>98</v>
      </c>
      <c r="AK48" s="752" t="s">
        <v>97</v>
      </c>
      <c r="AL48" s="751" t="s">
        <v>96</v>
      </c>
      <c r="AM48" s="751" t="s">
        <v>95</v>
      </c>
      <c r="AN48" s="751" t="s">
        <v>92</v>
      </c>
      <c r="AO48" s="751" t="s">
        <v>89</v>
      </c>
      <c r="AP48" s="751" t="s">
        <v>90</v>
      </c>
      <c r="AQ48" s="751" t="s">
        <v>91</v>
      </c>
      <c r="AR48" s="752" t="s">
        <v>93</v>
      </c>
      <c r="AS48" s="761"/>
      <c r="AT48" s="751" t="s">
        <v>94</v>
      </c>
      <c r="AU48" s="751" t="s">
        <v>92</v>
      </c>
      <c r="AV48" s="751" t="s">
        <v>89</v>
      </c>
      <c r="AW48" s="751" t="s">
        <v>90</v>
      </c>
      <c r="AX48" s="751" t="s">
        <v>91</v>
      </c>
      <c r="AY48" s="752" t="s">
        <v>93</v>
      </c>
      <c r="AZ48" s="833" t="s">
        <v>2</v>
      </c>
      <c r="BA48" s="831" t="s">
        <v>3</v>
      </c>
      <c r="BB48" s="835" t="s">
        <v>2</v>
      </c>
      <c r="BC48" s="832"/>
      <c r="BD48" s="836"/>
      <c r="BE48" s="250" t="s">
        <v>4</v>
      </c>
      <c r="BF48" s="250"/>
      <c r="BG48" s="250"/>
      <c r="BH48" s="832" t="s">
        <v>81</v>
      </c>
      <c r="BI48" s="793" t="s">
        <v>89</v>
      </c>
      <c r="BJ48" s="770"/>
      <c r="BK48" s="807"/>
      <c r="BL48" s="803"/>
      <c r="BM48" s="803"/>
      <c r="BN48" s="803"/>
      <c r="BO48" s="803"/>
    </row>
    <row r="49" spans="2:67" ht="14.25" customHeight="1" x14ac:dyDescent="0.25">
      <c r="B49" s="740">
        <v>11</v>
      </c>
      <c r="C49" s="783">
        <v>41805.791666666664</v>
      </c>
      <c r="D49" s="779" t="s">
        <v>190</v>
      </c>
      <c r="E49" s="780" t="s">
        <v>6</v>
      </c>
      <c r="F49" s="781" t="s">
        <v>193</v>
      </c>
      <c r="G49" s="933">
        <v>2</v>
      </c>
      <c r="H49" s="794" t="s">
        <v>6</v>
      </c>
      <c r="I49" s="932">
        <v>1</v>
      </c>
      <c r="J49" s="932">
        <v>1</v>
      </c>
      <c r="K49" s="870">
        <f>IF('Resultat &amp; tabell'!J49="",0,BI49)</f>
        <v>5</v>
      </c>
      <c r="L49" s="871">
        <v>1</v>
      </c>
      <c r="M49" s="872" t="str">
        <f>VLOOKUP(L49,$AT$49:$AY$52,2,FALSE)</f>
        <v>Argentina</v>
      </c>
      <c r="N49" s="873">
        <f>VLOOKUP(M49,$AU$49:$AY$52,2,FALSE)</f>
        <v>7</v>
      </c>
      <c r="O49" s="873">
        <f>VLOOKUP(M49,$AU$49:$AY$52,3,FALSE)</f>
        <v>6</v>
      </c>
      <c r="P49" s="873">
        <f>VLOOKUP(M49,$AU$49:$AY$52,4,FALSE)</f>
        <v>2</v>
      </c>
      <c r="Q49" s="874">
        <f>VLOOKUP(M49,$AU$49:$AY$52,5,FALSE)</f>
        <v>4</v>
      </c>
      <c r="Z49" s="753" t="s">
        <v>67</v>
      </c>
      <c r="AA49" s="754">
        <f t="shared" ref="AA49:AA54" si="84">IF(G49="",0,IF($G49&lt;$I49,0,IF($G49=$I49,1,3)))</f>
        <v>3</v>
      </c>
      <c r="AB49" s="754">
        <f t="shared" ref="AB49:AB54" si="85">G49</f>
        <v>2</v>
      </c>
      <c r="AC49" s="754">
        <f t="shared" ref="AC49:AC54" si="86">I49</f>
        <v>1</v>
      </c>
      <c r="AD49" s="753" t="s">
        <v>68</v>
      </c>
      <c r="AE49" s="754">
        <f t="shared" ref="AE49:AE54" si="87">IF(I49="",0,IF(I49&lt;G49,0,IF(G49=I49,1,3)))</f>
        <v>0</v>
      </c>
      <c r="AF49" s="750">
        <f t="shared" ref="AF49:AF54" si="88">I49</f>
        <v>1</v>
      </c>
      <c r="AG49" s="750">
        <f t="shared" ref="AG49:AG54" si="89">G49</f>
        <v>2</v>
      </c>
      <c r="AI49" s="749">
        <f>RANK($AJ49,$AJ$49:$AJ$52,1)+COUNTIF($AJ$49:$AJ49,$AJ49)-1</f>
        <v>1</v>
      </c>
      <c r="AJ49" s="749">
        <f>AK49+AL49+AM49</f>
        <v>1</v>
      </c>
      <c r="AK49" s="749">
        <f>SUMPRODUCT(($AO$49:$AO$52=AO49)*($AR$49:$AR$52=AR49)*($AP$49:$AP$52&gt;AP49))</f>
        <v>0</v>
      </c>
      <c r="AL49" s="749">
        <f>SUMPRODUCT(($AO$49:$AO$52=AO49)*($AR$49:$AR$52&gt;AR49))</f>
        <v>0</v>
      </c>
      <c r="AM49" s="749">
        <f>RANK(AO49,$AO$49:$AO$52)</f>
        <v>1</v>
      </c>
      <c r="AN49" s="753" t="s">
        <v>67</v>
      </c>
      <c r="AO49" s="749">
        <f>SUMIF($Z$49:$Z$54,$AN49,$AA$49:$AA$54)+SUMIF($AD$49:$AD$54,$AN49,$AE$49:$AE$54)</f>
        <v>7</v>
      </c>
      <c r="AP49" s="749">
        <f>SUMIF($Z$49:$Z$54,$AN49,$AB$49:$AB$54)+SUMIF($AD$49:$AD$54,$AN49,$AF$49:$AF$54)</f>
        <v>6</v>
      </c>
      <c r="AQ49" s="749">
        <f>SUMIF($Z$49:$Z$54,$AN49,$AC$49:$AC$54)+SUMIF($AD$49:$AD$54,$AN49,$AG$49:$AG$54)</f>
        <v>2</v>
      </c>
      <c r="AR49" s="749">
        <f>AP49-AQ49</f>
        <v>4</v>
      </c>
      <c r="AT49" s="749">
        <v>1</v>
      </c>
      <c r="AU49" s="749" t="str">
        <f>VLOOKUP($AT49,$AI$49:$AR$52,6,FALSE)</f>
        <v>Argentina</v>
      </c>
      <c r="AV49" s="749">
        <f>VLOOKUP($AU49,$AN$49:$AR$52,2,FALSE)</f>
        <v>7</v>
      </c>
      <c r="AW49" s="749">
        <f>VLOOKUP($AU49,$AN$49:$AR$52,3,FALSE)</f>
        <v>6</v>
      </c>
      <c r="AX49" s="749">
        <f>VLOOKUP($AU49,$AN$49:$AR$52,4,FALSE)</f>
        <v>2</v>
      </c>
      <c r="AY49" s="749">
        <f>VLOOKUP($AU49,$AN$49:$AR$52,5,FALSE)</f>
        <v>4</v>
      </c>
      <c r="AZ49" s="811">
        <v>11</v>
      </c>
      <c r="BA49" s="818">
        <v>41805.791666666664</v>
      </c>
      <c r="BB49" s="813" t="s">
        <v>67</v>
      </c>
      <c r="BC49" s="814" t="s">
        <v>6</v>
      </c>
      <c r="BD49" s="815" t="s">
        <v>68</v>
      </c>
      <c r="BE49" s="817">
        <f>IF(G49='Resultat &amp; tabell'!$G49,2,0)</f>
        <v>2</v>
      </c>
      <c r="BF49" s="816" t="s">
        <v>6</v>
      </c>
      <c r="BG49" s="817">
        <f>IF(I49='Resultat &amp; tabell'!$I49,2,0)</f>
        <v>2</v>
      </c>
      <c r="BH49" s="817">
        <f>IF(J49='Resultat &amp; tabell'!$J49,1,0)</f>
        <v>1</v>
      </c>
      <c r="BI49" s="801">
        <f t="shared" ref="BI49:BI54" si="90">SUM(BE49+BG49+BH49)</f>
        <v>5</v>
      </c>
      <c r="BJ49" s="771"/>
      <c r="BK49" s="804"/>
      <c r="BL49" s="841"/>
      <c r="BM49" s="841"/>
      <c r="BN49" s="841"/>
      <c r="BO49" s="841"/>
    </row>
    <row r="50" spans="2:67" ht="14.25" customHeight="1" x14ac:dyDescent="0.25">
      <c r="B50" s="740">
        <v>12</v>
      </c>
      <c r="C50" s="783">
        <v>41806.666666666664</v>
      </c>
      <c r="D50" s="779" t="s">
        <v>191</v>
      </c>
      <c r="E50" s="780" t="s">
        <v>6</v>
      </c>
      <c r="F50" s="781" t="s">
        <v>192</v>
      </c>
      <c r="G50" s="933">
        <v>1</v>
      </c>
      <c r="H50" s="794" t="s">
        <v>6</v>
      </c>
      <c r="I50" s="932">
        <v>3</v>
      </c>
      <c r="J50" s="932">
        <v>2</v>
      </c>
      <c r="K50" s="870">
        <f>IF('Resultat &amp; tabell'!J50="",0,BI50)</f>
        <v>0</v>
      </c>
      <c r="L50" s="860">
        <v>2</v>
      </c>
      <c r="M50" s="876" t="str">
        <f>VLOOKUP(L50,$AT$49:$AY$52,2,FALSE)</f>
        <v>Nigeria</v>
      </c>
      <c r="N50" s="877">
        <f>VLOOKUP(M50,$AU$49:$AY$52,2,FALSE)</f>
        <v>7</v>
      </c>
      <c r="O50" s="877">
        <f>VLOOKUP(M50,$AU$49:$AY$52,3,FALSE)</f>
        <v>6</v>
      </c>
      <c r="P50" s="877">
        <f>VLOOKUP(M50,$AU$49:$AY$52,4,FALSE)</f>
        <v>3</v>
      </c>
      <c r="Q50" s="878">
        <f>VLOOKUP(M50,$AU$49:$AY$52,5,FALSE)</f>
        <v>3</v>
      </c>
      <c r="Z50" s="753" t="s">
        <v>69</v>
      </c>
      <c r="AA50" s="754">
        <f t="shared" si="84"/>
        <v>0</v>
      </c>
      <c r="AB50" s="754">
        <f t="shared" si="85"/>
        <v>1</v>
      </c>
      <c r="AC50" s="754">
        <f t="shared" si="86"/>
        <v>3</v>
      </c>
      <c r="AD50" s="753" t="s">
        <v>70</v>
      </c>
      <c r="AE50" s="754">
        <f t="shared" si="87"/>
        <v>3</v>
      </c>
      <c r="AF50" s="750">
        <f t="shared" si="88"/>
        <v>3</v>
      </c>
      <c r="AG50" s="750">
        <f t="shared" si="89"/>
        <v>1</v>
      </c>
      <c r="AI50" s="749">
        <f>RANK($AJ50,$AJ$49:$AJ$52,1)+COUNTIF($AJ$49:$AJ50,$AJ50)-1</f>
        <v>3</v>
      </c>
      <c r="AJ50" s="749">
        <f>AK50+AL50+AM50</f>
        <v>3</v>
      </c>
      <c r="AK50" s="749">
        <f t="shared" ref="AK50:AK52" si="91">SUMPRODUCT(($AO$49:$AO$52=AO50)*($AR$49:$AR$52=AR50)*($AP$49:$AP$52&gt;AP50))</f>
        <v>0</v>
      </c>
      <c r="AL50" s="749">
        <f t="shared" ref="AL50:AL52" si="92">SUMPRODUCT(($AO$49:$AO$52=AO50)*($AR$49:$AR$52&gt;AR50))</f>
        <v>0</v>
      </c>
      <c r="AM50" s="749">
        <f t="shared" ref="AM50:AM52" si="93">RANK(AO50,$AO$49:$AO$52)</f>
        <v>3</v>
      </c>
      <c r="AN50" s="753" t="s">
        <v>69</v>
      </c>
      <c r="AO50" s="749">
        <f t="shared" ref="AO50:AO52" si="94">SUMIF($Z$49:$Z$54,$AN50,$AA$49:$AA$54)+SUMIF($AD$49:$AD$54,$AN50,$AE$49:$AE$54)</f>
        <v>3</v>
      </c>
      <c r="AP50" s="749">
        <f t="shared" ref="AP50:AP52" si="95">SUMIF($Z$49:$Z$54,$AN50,$AB$49:$AB$54)+SUMIF($AD$49:$AD$54,$AN50,$AF$49:$AF$54)</f>
        <v>3</v>
      </c>
      <c r="AQ50" s="749">
        <f t="shared" ref="AQ50:AQ52" si="96">SUMIF($Z$49:$Z$54,$AN50,$AC$49:$AC$54)+SUMIF($AD$49:$AD$54,$AN50,$AG$49:$AG$54)</f>
        <v>7</v>
      </c>
      <c r="AR50" s="749">
        <f t="shared" ref="AR50:AR52" si="97">AP50-AQ50</f>
        <v>-4</v>
      </c>
      <c r="AT50" s="749">
        <v>2</v>
      </c>
      <c r="AU50" s="749" t="str">
        <f t="shared" ref="AU50:AU52" si="98">VLOOKUP($AT50,$AI$49:$AR$52,6,FALSE)</f>
        <v>Nigeria</v>
      </c>
      <c r="AV50" s="749">
        <f t="shared" ref="AV50:AV52" si="99">VLOOKUP($AU50,$AN$49:$AR$52,2,FALSE)</f>
        <v>7</v>
      </c>
      <c r="AW50" s="749">
        <f t="shared" ref="AW50:AW52" si="100">VLOOKUP($AU50,$AN$49:$AR$52,3,FALSE)</f>
        <v>6</v>
      </c>
      <c r="AX50" s="749">
        <f t="shared" ref="AX50:AX52" si="101">VLOOKUP($AU50,$AN$49:$AR$52,4,FALSE)</f>
        <v>3</v>
      </c>
      <c r="AY50" s="749">
        <f t="shared" ref="AY50:AY52" si="102">VLOOKUP($AU50,$AN$49:$AR$52,5,FALSE)</f>
        <v>3</v>
      </c>
      <c r="AZ50" s="811">
        <v>12</v>
      </c>
      <c r="BA50" s="818">
        <v>41806.666666666664</v>
      </c>
      <c r="BB50" s="813" t="s">
        <v>69</v>
      </c>
      <c r="BC50" s="814" t="s">
        <v>6</v>
      </c>
      <c r="BD50" s="815" t="s">
        <v>70</v>
      </c>
      <c r="BE50" s="817">
        <f>IF(G50='Resultat &amp; tabell'!$G50,2,0)</f>
        <v>0</v>
      </c>
      <c r="BF50" s="816" t="s">
        <v>6</v>
      </c>
      <c r="BG50" s="817">
        <f>IF(I50='Resultat &amp; tabell'!$I50,2,0)</f>
        <v>0</v>
      </c>
      <c r="BH50" s="817">
        <f>IF(J50='Resultat &amp; tabell'!$J50,1,0)</f>
        <v>0</v>
      </c>
      <c r="BI50" s="801">
        <f t="shared" si="90"/>
        <v>0</v>
      </c>
      <c r="BK50" s="804"/>
      <c r="BL50" s="841"/>
      <c r="BM50" s="841"/>
      <c r="BN50" s="841"/>
      <c r="BO50" s="841"/>
    </row>
    <row r="51" spans="2:67" ht="14.25" customHeight="1" x14ac:dyDescent="0.25">
      <c r="B51" s="740">
        <v>27</v>
      </c>
      <c r="C51" s="783">
        <v>41811.541666666664</v>
      </c>
      <c r="D51" s="779" t="s">
        <v>190</v>
      </c>
      <c r="E51" s="780" t="s">
        <v>6</v>
      </c>
      <c r="F51" s="781" t="s">
        <v>191</v>
      </c>
      <c r="G51" s="933">
        <v>3</v>
      </c>
      <c r="H51" s="794" t="s">
        <v>6</v>
      </c>
      <c r="I51" s="932">
        <v>0</v>
      </c>
      <c r="J51" s="932">
        <v>1</v>
      </c>
      <c r="K51" s="870">
        <f>IF('Resultat &amp; tabell'!J51="",0,BI51)</f>
        <v>3</v>
      </c>
      <c r="L51" s="860">
        <v>3</v>
      </c>
      <c r="M51" s="891" t="str">
        <f>VLOOKUP(L51,$AT$49:$AY$52,2,FALSE)</f>
        <v>Iran</v>
      </c>
      <c r="N51" s="892">
        <f>VLOOKUP(M51,$AU$49:$AY$52,2,FALSE)</f>
        <v>3</v>
      </c>
      <c r="O51" s="892">
        <f>VLOOKUP(M51,$AU$49:$AY$52,3,FALSE)</f>
        <v>3</v>
      </c>
      <c r="P51" s="892">
        <f>VLOOKUP(M51,$AU$49:$AY$52,4,FALSE)</f>
        <v>7</v>
      </c>
      <c r="Q51" s="893">
        <f>VLOOKUP(M51,$AU$49:$AY$52,5,FALSE)</f>
        <v>-4</v>
      </c>
      <c r="Z51" s="753" t="s">
        <v>67</v>
      </c>
      <c r="AA51" s="754">
        <f t="shared" si="84"/>
        <v>3</v>
      </c>
      <c r="AB51" s="754">
        <f t="shared" si="85"/>
        <v>3</v>
      </c>
      <c r="AC51" s="754">
        <f t="shared" si="86"/>
        <v>0</v>
      </c>
      <c r="AD51" s="753" t="s">
        <v>69</v>
      </c>
      <c r="AE51" s="754">
        <f t="shared" si="87"/>
        <v>0</v>
      </c>
      <c r="AF51" s="750">
        <f t="shared" si="88"/>
        <v>0</v>
      </c>
      <c r="AG51" s="750">
        <f t="shared" si="89"/>
        <v>3</v>
      </c>
      <c r="AI51" s="749">
        <f>RANK($AJ51,$AJ$49:$AJ$52,1)+COUNTIF($AJ$49:$AJ51,$AJ51)-1</f>
        <v>4</v>
      </c>
      <c r="AJ51" s="749">
        <f>AK51+AL51+AM51</f>
        <v>4</v>
      </c>
      <c r="AK51" s="749">
        <f t="shared" si="91"/>
        <v>0</v>
      </c>
      <c r="AL51" s="749">
        <f t="shared" si="92"/>
        <v>0</v>
      </c>
      <c r="AM51" s="749">
        <f t="shared" si="93"/>
        <v>4</v>
      </c>
      <c r="AN51" s="753" t="s">
        <v>68</v>
      </c>
      <c r="AO51" s="749">
        <f t="shared" si="94"/>
        <v>0</v>
      </c>
      <c r="AP51" s="749">
        <f t="shared" si="95"/>
        <v>3</v>
      </c>
      <c r="AQ51" s="749">
        <f t="shared" si="96"/>
        <v>6</v>
      </c>
      <c r="AR51" s="749">
        <f t="shared" si="97"/>
        <v>-3</v>
      </c>
      <c r="AT51" s="749">
        <v>3</v>
      </c>
      <c r="AU51" s="749" t="str">
        <f t="shared" si="98"/>
        <v>Iran</v>
      </c>
      <c r="AV51" s="749">
        <f t="shared" si="99"/>
        <v>3</v>
      </c>
      <c r="AW51" s="749">
        <f t="shared" si="100"/>
        <v>3</v>
      </c>
      <c r="AX51" s="749">
        <f t="shared" si="101"/>
        <v>7</v>
      </c>
      <c r="AY51" s="749">
        <f t="shared" si="102"/>
        <v>-4</v>
      </c>
      <c r="AZ51" s="811">
        <v>27</v>
      </c>
      <c r="BA51" s="818">
        <v>41811.541666666664</v>
      </c>
      <c r="BB51" s="813" t="s">
        <v>67</v>
      </c>
      <c r="BC51" s="814" t="s">
        <v>6</v>
      </c>
      <c r="BD51" s="815" t="s">
        <v>69</v>
      </c>
      <c r="BE51" s="817">
        <f>IF(G51='Resultat &amp; tabell'!$G51,2,0)</f>
        <v>0</v>
      </c>
      <c r="BF51" s="816" t="s">
        <v>6</v>
      </c>
      <c r="BG51" s="817">
        <f>IF(I51='Resultat &amp; tabell'!$I51,2,0)</f>
        <v>2</v>
      </c>
      <c r="BH51" s="817">
        <f>IF(J51='Resultat &amp; tabell'!$J51,1,0)</f>
        <v>1</v>
      </c>
      <c r="BI51" s="801">
        <f t="shared" si="90"/>
        <v>3</v>
      </c>
      <c r="BK51" s="819"/>
      <c r="BL51" s="841"/>
      <c r="BM51" s="841"/>
      <c r="BN51" s="841"/>
      <c r="BO51" s="841"/>
    </row>
    <row r="52" spans="2:67" ht="14.25" customHeight="1" x14ac:dyDescent="0.25">
      <c r="B52" s="740">
        <v>28</v>
      </c>
      <c r="C52" s="783">
        <v>41811.75</v>
      </c>
      <c r="D52" s="779" t="s">
        <v>192</v>
      </c>
      <c r="E52" s="780" t="s">
        <v>6</v>
      </c>
      <c r="F52" s="781" t="s">
        <v>193</v>
      </c>
      <c r="G52" s="933">
        <v>2</v>
      </c>
      <c r="H52" s="794" t="s">
        <v>6</v>
      </c>
      <c r="I52" s="932">
        <v>1</v>
      </c>
      <c r="J52" s="932">
        <v>1</v>
      </c>
      <c r="K52" s="870">
        <f>IF('Resultat &amp; tabell'!J52="",0,BI52)</f>
        <v>1</v>
      </c>
      <c r="L52" s="860">
        <v>4</v>
      </c>
      <c r="M52" s="880" t="str">
        <f>VLOOKUP(L52,$AT$49:$AY$52,2,FALSE)</f>
        <v>Bosnien</v>
      </c>
      <c r="N52" s="877">
        <f>VLOOKUP(M52,$AU$49:$AY$52,2,FALSE)</f>
        <v>0</v>
      </c>
      <c r="O52" s="877">
        <f>VLOOKUP(M52,$AU$49:$AY$52,3,FALSE)</f>
        <v>3</v>
      </c>
      <c r="P52" s="877">
        <f>VLOOKUP(M52,$AU$49:$AY$52,4,FALSE)</f>
        <v>6</v>
      </c>
      <c r="Q52" s="878">
        <f>VLOOKUP(M52,$AU$49:$AY$52,5,FALSE)</f>
        <v>-3</v>
      </c>
      <c r="Z52" s="753" t="s">
        <v>70</v>
      </c>
      <c r="AA52" s="754">
        <f t="shared" si="84"/>
        <v>3</v>
      </c>
      <c r="AB52" s="754">
        <f t="shared" si="85"/>
        <v>2</v>
      </c>
      <c r="AC52" s="754">
        <f t="shared" si="86"/>
        <v>1</v>
      </c>
      <c r="AD52" s="753" t="s">
        <v>68</v>
      </c>
      <c r="AE52" s="754">
        <f t="shared" si="87"/>
        <v>0</v>
      </c>
      <c r="AF52" s="750">
        <f t="shared" si="88"/>
        <v>1</v>
      </c>
      <c r="AG52" s="750">
        <f t="shared" si="89"/>
        <v>2</v>
      </c>
      <c r="AI52" s="749">
        <f>RANK($AJ52,$AJ$49:$AJ$52,1)+COUNTIF($AJ$49:$AJ52,$AJ52)-1</f>
        <v>2</v>
      </c>
      <c r="AJ52" s="749">
        <f>AK52+AL52+AM52</f>
        <v>2</v>
      </c>
      <c r="AK52" s="749">
        <f t="shared" si="91"/>
        <v>0</v>
      </c>
      <c r="AL52" s="749">
        <f t="shared" si="92"/>
        <v>1</v>
      </c>
      <c r="AM52" s="749">
        <f t="shared" si="93"/>
        <v>1</v>
      </c>
      <c r="AN52" s="753" t="s">
        <v>70</v>
      </c>
      <c r="AO52" s="749">
        <f t="shared" si="94"/>
        <v>7</v>
      </c>
      <c r="AP52" s="749">
        <f t="shared" si="95"/>
        <v>6</v>
      </c>
      <c r="AQ52" s="749">
        <f t="shared" si="96"/>
        <v>3</v>
      </c>
      <c r="AR52" s="749">
        <f t="shared" si="97"/>
        <v>3</v>
      </c>
      <c r="AT52" s="749">
        <v>4</v>
      </c>
      <c r="AU52" s="749" t="str">
        <f t="shared" si="98"/>
        <v>Bosnien</v>
      </c>
      <c r="AV52" s="749">
        <f t="shared" si="99"/>
        <v>0</v>
      </c>
      <c r="AW52" s="749">
        <f t="shared" si="100"/>
        <v>3</v>
      </c>
      <c r="AX52" s="749">
        <f t="shared" si="101"/>
        <v>6</v>
      </c>
      <c r="AY52" s="749">
        <f t="shared" si="102"/>
        <v>-3</v>
      </c>
      <c r="AZ52" s="811">
        <v>28</v>
      </c>
      <c r="BA52" s="818">
        <v>41811.75</v>
      </c>
      <c r="BB52" s="813" t="s">
        <v>70</v>
      </c>
      <c r="BC52" s="814" t="s">
        <v>6</v>
      </c>
      <c r="BD52" s="815" t="s">
        <v>68</v>
      </c>
      <c r="BE52" s="817">
        <f>IF(G52='Resultat &amp; tabell'!$G52,2,0)</f>
        <v>0</v>
      </c>
      <c r="BF52" s="816" t="s">
        <v>6</v>
      </c>
      <c r="BG52" s="817">
        <f>IF(I52='Resultat &amp; tabell'!$I52,2,0)</f>
        <v>0</v>
      </c>
      <c r="BH52" s="817">
        <f>IF(J52='Resultat &amp; tabell'!$J52,1,0)</f>
        <v>1</v>
      </c>
      <c r="BI52" s="801">
        <f t="shared" si="90"/>
        <v>1</v>
      </c>
      <c r="BK52" s="819"/>
      <c r="BL52" s="841"/>
      <c r="BM52" s="841"/>
      <c r="BN52" s="841"/>
      <c r="BO52" s="841"/>
    </row>
    <row r="53" spans="2:67" ht="14.25" customHeight="1" x14ac:dyDescent="0.25">
      <c r="B53" s="740">
        <v>43</v>
      </c>
      <c r="C53" s="783">
        <v>41815.541666666664</v>
      </c>
      <c r="D53" s="779" t="s">
        <v>192</v>
      </c>
      <c r="E53" s="780" t="s">
        <v>6</v>
      </c>
      <c r="F53" s="781" t="s">
        <v>190</v>
      </c>
      <c r="G53" s="933">
        <v>1</v>
      </c>
      <c r="H53" s="794" t="s">
        <v>6</v>
      </c>
      <c r="I53" s="932">
        <v>1</v>
      </c>
      <c r="J53" s="932" t="s">
        <v>214</v>
      </c>
      <c r="K53" s="870">
        <f>IF('Resultat &amp; tabell'!J53="",0,BI53)</f>
        <v>0</v>
      </c>
      <c r="M53" s="862"/>
      <c r="N53" s="892"/>
      <c r="O53" s="892"/>
      <c r="P53" s="892"/>
      <c r="Q53" s="892"/>
      <c r="Z53" s="753" t="s">
        <v>70</v>
      </c>
      <c r="AA53" s="754">
        <f t="shared" si="84"/>
        <v>1</v>
      </c>
      <c r="AB53" s="754">
        <f t="shared" si="85"/>
        <v>1</v>
      </c>
      <c r="AC53" s="754">
        <f t="shared" si="86"/>
        <v>1</v>
      </c>
      <c r="AD53" s="753" t="s">
        <v>67</v>
      </c>
      <c r="AE53" s="754">
        <f t="shared" si="87"/>
        <v>1</v>
      </c>
      <c r="AF53" s="750">
        <f t="shared" si="88"/>
        <v>1</v>
      </c>
      <c r="AG53" s="750">
        <f t="shared" si="89"/>
        <v>1</v>
      </c>
      <c r="AZ53" s="811">
        <v>43</v>
      </c>
      <c r="BA53" s="818">
        <v>41815.541666666664</v>
      </c>
      <c r="BB53" s="813" t="s">
        <v>70</v>
      </c>
      <c r="BC53" s="814" t="s">
        <v>6</v>
      </c>
      <c r="BD53" s="815" t="s">
        <v>67</v>
      </c>
      <c r="BE53" s="817">
        <f>IF(G53='Resultat &amp; tabell'!$G53,2,0)</f>
        <v>0</v>
      </c>
      <c r="BF53" s="816" t="s">
        <v>6</v>
      </c>
      <c r="BG53" s="817">
        <f>IF(I53='Resultat &amp; tabell'!$I53,2,0)</f>
        <v>0</v>
      </c>
      <c r="BH53" s="817">
        <f>IF(J53='Resultat &amp; tabell'!$J53,1,0)</f>
        <v>0</v>
      </c>
      <c r="BI53" s="801">
        <f t="shared" si="90"/>
        <v>0</v>
      </c>
      <c r="BL53" s="841"/>
      <c r="BM53" s="841"/>
      <c r="BN53" s="841"/>
      <c r="BO53" s="841"/>
    </row>
    <row r="54" spans="2:67" ht="14.25" customHeight="1" x14ac:dyDescent="0.25">
      <c r="B54" s="740">
        <v>44</v>
      </c>
      <c r="C54" s="783">
        <v>41815.541666666664</v>
      </c>
      <c r="D54" s="779" t="s">
        <v>193</v>
      </c>
      <c r="E54" s="780" t="s">
        <v>6</v>
      </c>
      <c r="F54" s="781" t="s">
        <v>191</v>
      </c>
      <c r="G54" s="933">
        <v>1</v>
      </c>
      <c r="H54" s="794" t="s">
        <v>6</v>
      </c>
      <c r="I54" s="932">
        <v>2</v>
      </c>
      <c r="J54" s="932">
        <v>2</v>
      </c>
      <c r="K54" s="870">
        <f>IF('Resultat &amp; tabell'!J54="",0,BI54)</f>
        <v>0</v>
      </c>
      <c r="M54" s="736"/>
      <c r="N54" s="736"/>
      <c r="O54" s="892"/>
      <c r="P54" s="736"/>
      <c r="Q54" s="892"/>
      <c r="R54" s="736"/>
      <c r="Z54" s="753" t="s">
        <v>68</v>
      </c>
      <c r="AA54" s="754">
        <f t="shared" si="84"/>
        <v>0</v>
      </c>
      <c r="AB54" s="754">
        <f t="shared" si="85"/>
        <v>1</v>
      </c>
      <c r="AC54" s="754">
        <f t="shared" si="86"/>
        <v>2</v>
      </c>
      <c r="AD54" s="753" t="s">
        <v>69</v>
      </c>
      <c r="AE54" s="754">
        <f t="shared" si="87"/>
        <v>3</v>
      </c>
      <c r="AF54" s="750">
        <f t="shared" si="88"/>
        <v>2</v>
      </c>
      <c r="AG54" s="750">
        <f t="shared" si="89"/>
        <v>1</v>
      </c>
      <c r="AZ54" s="811">
        <v>44</v>
      </c>
      <c r="BA54" s="818">
        <v>41815.541666666664</v>
      </c>
      <c r="BB54" s="813" t="s">
        <v>68</v>
      </c>
      <c r="BC54" s="814" t="s">
        <v>6</v>
      </c>
      <c r="BD54" s="815" t="s">
        <v>69</v>
      </c>
      <c r="BE54" s="817">
        <f>IF(G54='Resultat &amp; tabell'!$G54,2,0)</f>
        <v>0</v>
      </c>
      <c r="BF54" s="816" t="s">
        <v>6</v>
      </c>
      <c r="BG54" s="817">
        <f>IF(I54='Resultat &amp; tabell'!$I54,2,0)</f>
        <v>0</v>
      </c>
      <c r="BH54" s="817">
        <f>IF(J54='Resultat &amp; tabell'!$J54,1,0)</f>
        <v>0</v>
      </c>
      <c r="BI54" s="801">
        <f t="shared" si="90"/>
        <v>0</v>
      </c>
      <c r="BL54" s="841"/>
      <c r="BM54" s="841"/>
      <c r="BN54" s="841"/>
      <c r="BO54" s="841"/>
    </row>
    <row r="55" spans="2:67" ht="14.25" customHeight="1" x14ac:dyDescent="0.25">
      <c r="C55" s="755"/>
      <c r="K55" s="883"/>
      <c r="N55" s="882"/>
      <c r="O55" s="895"/>
      <c r="P55" s="882"/>
      <c r="Q55" s="882"/>
      <c r="BA55" s="826"/>
      <c r="BI55" s="802"/>
      <c r="BL55" s="841"/>
      <c r="BM55" s="845"/>
      <c r="BN55" s="841"/>
      <c r="BO55" s="841"/>
    </row>
    <row r="56" spans="2:67" s="760" customFormat="1" ht="14.25" customHeight="1" x14ac:dyDescent="0.25">
      <c r="B56" s="737" t="s">
        <v>71</v>
      </c>
      <c r="C56" s="758"/>
      <c r="D56" s="743"/>
      <c r="E56" s="744"/>
      <c r="F56" s="743"/>
      <c r="G56" s="744"/>
      <c r="H56" s="744"/>
      <c r="I56" s="744"/>
      <c r="J56" s="744"/>
      <c r="K56" s="883"/>
      <c r="L56" s="884"/>
      <c r="M56" s="885"/>
      <c r="N56" s="886"/>
      <c r="O56" s="896"/>
      <c r="P56" s="886"/>
      <c r="Q56" s="886"/>
      <c r="R56" s="885"/>
      <c r="S56" s="886"/>
      <c r="T56" s="744"/>
      <c r="U56" s="744"/>
      <c r="V56" s="744"/>
      <c r="W56" s="765"/>
      <c r="Z56" s="747"/>
      <c r="AA56" s="754"/>
      <c r="AB56" s="754"/>
      <c r="AC56" s="754"/>
      <c r="AD56" s="747"/>
      <c r="AE56" s="761"/>
      <c r="AF56" s="762"/>
      <c r="AG56" s="762"/>
      <c r="AH56" s="761"/>
      <c r="AI56" s="761"/>
      <c r="AJ56" s="761"/>
      <c r="AK56" s="761"/>
      <c r="AL56" s="761"/>
      <c r="AM56" s="761"/>
      <c r="AN56" s="761"/>
      <c r="AO56" s="761"/>
      <c r="AP56" s="761"/>
      <c r="AQ56" s="761"/>
      <c r="AR56" s="761"/>
      <c r="AS56" s="761"/>
      <c r="AT56" s="761"/>
      <c r="AU56" s="761"/>
      <c r="AV56" s="761"/>
      <c r="AW56" s="761"/>
      <c r="AX56" s="761"/>
      <c r="AY56" s="761"/>
      <c r="AZ56" s="804" t="s">
        <v>71</v>
      </c>
      <c r="BA56" s="828"/>
      <c r="BB56" s="805"/>
      <c r="BC56" s="806"/>
      <c r="BD56" s="805"/>
      <c r="BE56" s="806"/>
      <c r="BF56" s="806"/>
      <c r="BG56" s="806"/>
      <c r="BH56" s="806"/>
      <c r="BI56" s="803"/>
      <c r="BJ56" s="770"/>
      <c r="BK56" s="772"/>
      <c r="BL56" s="803"/>
      <c r="BM56" s="846"/>
      <c r="BN56" s="803"/>
      <c r="BO56" s="803"/>
    </row>
    <row r="57" spans="2:67" s="760" customFormat="1" ht="14.25" customHeight="1" x14ac:dyDescent="0.25">
      <c r="B57" s="790" t="s">
        <v>2</v>
      </c>
      <c r="C57" s="79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792" t="s">
        <v>81</v>
      </c>
      <c r="K57" s="887" t="s">
        <v>89</v>
      </c>
      <c r="L57" s="884"/>
      <c r="M57" s="866" t="s">
        <v>71</v>
      </c>
      <c r="N57" s="867" t="s">
        <v>89</v>
      </c>
      <c r="O57" s="867" t="s">
        <v>90</v>
      </c>
      <c r="P57" s="867" t="s">
        <v>91</v>
      </c>
      <c r="Q57" s="868" t="s">
        <v>101</v>
      </c>
      <c r="R57" s="885"/>
      <c r="S57" s="886"/>
      <c r="T57" s="744"/>
      <c r="U57" s="744"/>
      <c r="V57" s="744"/>
      <c r="W57" s="765"/>
      <c r="Z57" s="751" t="s">
        <v>87</v>
      </c>
      <c r="AA57" s="751" t="s">
        <v>89</v>
      </c>
      <c r="AB57" s="751" t="s">
        <v>90</v>
      </c>
      <c r="AC57" s="751" t="s">
        <v>91</v>
      </c>
      <c r="AD57" s="751" t="s">
        <v>88</v>
      </c>
      <c r="AE57" s="751" t="s">
        <v>89</v>
      </c>
      <c r="AF57" s="751" t="s">
        <v>90</v>
      </c>
      <c r="AG57" s="751" t="s">
        <v>91</v>
      </c>
      <c r="AH57" s="761"/>
      <c r="AI57" s="752" t="s">
        <v>99</v>
      </c>
      <c r="AJ57" s="752" t="s">
        <v>98</v>
      </c>
      <c r="AK57" s="752" t="s">
        <v>97</v>
      </c>
      <c r="AL57" s="751" t="s">
        <v>96</v>
      </c>
      <c r="AM57" s="751" t="s">
        <v>95</v>
      </c>
      <c r="AN57" s="751" t="s">
        <v>92</v>
      </c>
      <c r="AO57" s="751" t="s">
        <v>89</v>
      </c>
      <c r="AP57" s="751" t="s">
        <v>90</v>
      </c>
      <c r="AQ57" s="751" t="s">
        <v>91</v>
      </c>
      <c r="AR57" s="752" t="s">
        <v>93</v>
      </c>
      <c r="AS57" s="761"/>
      <c r="AT57" s="751" t="s">
        <v>94</v>
      </c>
      <c r="AU57" s="751" t="s">
        <v>92</v>
      </c>
      <c r="AV57" s="751" t="s">
        <v>89</v>
      </c>
      <c r="AW57" s="751" t="s">
        <v>90</v>
      </c>
      <c r="AX57" s="751" t="s">
        <v>91</v>
      </c>
      <c r="AY57" s="752" t="s">
        <v>93</v>
      </c>
      <c r="AZ57" s="833" t="s">
        <v>2</v>
      </c>
      <c r="BA57" s="831" t="s">
        <v>3</v>
      </c>
      <c r="BB57" s="835" t="s">
        <v>2</v>
      </c>
      <c r="BC57" s="832"/>
      <c r="BD57" s="836"/>
      <c r="BE57" s="250" t="s">
        <v>4</v>
      </c>
      <c r="BF57" s="250"/>
      <c r="BG57" s="250"/>
      <c r="BH57" s="832" t="s">
        <v>81</v>
      </c>
      <c r="BI57" s="793" t="s">
        <v>89</v>
      </c>
      <c r="BJ57" s="770"/>
      <c r="BK57" s="807"/>
      <c r="BL57" s="803"/>
      <c r="BM57" s="803"/>
      <c r="BN57" s="803"/>
      <c r="BO57" s="803"/>
    </row>
    <row r="58" spans="2:67" ht="14.25" customHeight="1" x14ac:dyDescent="0.25">
      <c r="B58" s="740">
        <v>13</v>
      </c>
      <c r="C58" s="783">
        <v>41806.541666666664</v>
      </c>
      <c r="D58" s="779" t="s">
        <v>194</v>
      </c>
      <c r="E58" s="780" t="s">
        <v>6</v>
      </c>
      <c r="F58" s="781" t="s">
        <v>197</v>
      </c>
      <c r="G58" s="935">
        <v>3</v>
      </c>
      <c r="H58" s="794" t="s">
        <v>6</v>
      </c>
      <c r="I58" s="934">
        <v>1</v>
      </c>
      <c r="J58" s="934">
        <v>1</v>
      </c>
      <c r="K58" s="870">
        <f>IF('Resultat &amp; tabell'!J58="",0,BI58)</f>
        <v>1</v>
      </c>
      <c r="L58" s="871">
        <v>1</v>
      </c>
      <c r="M58" s="872" t="str">
        <f>VLOOKUP(L58,$AT$58:$AY$61,2,FALSE)</f>
        <v>Tyskland</v>
      </c>
      <c r="N58" s="873">
        <f>VLOOKUP(M58,$AU$58:$AY$61,2,FALSE)</f>
        <v>9</v>
      </c>
      <c r="O58" s="873">
        <f>VLOOKUP(M58,$AU$58:$AY$61,3,FALSE)</f>
        <v>9</v>
      </c>
      <c r="P58" s="873">
        <f>VLOOKUP(M58,$AU$58:$AY$61,4,FALSE)</f>
        <v>2</v>
      </c>
      <c r="Q58" s="874">
        <f>VLOOKUP(M58,$AU$58:$AY$61,5,FALSE)</f>
        <v>7</v>
      </c>
      <c r="Z58" s="753" t="s">
        <v>72</v>
      </c>
      <c r="AA58" s="754">
        <f t="shared" ref="AA58:AA63" si="103">IF(G58="",0,IF($G58&lt;$I58,0,IF($G58=$I58,1,3)))</f>
        <v>3</v>
      </c>
      <c r="AB58" s="754">
        <f t="shared" ref="AB58:AB63" si="104">G58</f>
        <v>3</v>
      </c>
      <c r="AC58" s="754">
        <f t="shared" ref="AC58:AC63" si="105">I58</f>
        <v>1</v>
      </c>
      <c r="AD58" s="753" t="s">
        <v>73</v>
      </c>
      <c r="AE58" s="754">
        <f t="shared" ref="AE58:AE63" si="106">IF(I58="",0,IF(I58&lt;G58,0,IF(G58=I58,1,3)))</f>
        <v>0</v>
      </c>
      <c r="AF58" s="750">
        <f t="shared" ref="AF58:AF63" si="107">I58</f>
        <v>1</v>
      </c>
      <c r="AG58" s="750">
        <f t="shared" ref="AG58:AG63" si="108">G58</f>
        <v>3</v>
      </c>
      <c r="AI58" s="749">
        <f>RANK($AJ58,$AJ$58:$AJ$61,1)+COUNTIF($AJ$58:$AJ58,$AJ58)-1</f>
        <v>1</v>
      </c>
      <c r="AJ58" s="749">
        <f>AK58+AL58+AM58</f>
        <v>1</v>
      </c>
      <c r="AK58" s="749">
        <f>SUMPRODUCT(($AO$58:$AO$61=AO58)*($AR$58:$AR$61=AR58)*($AP$58:$AP$61&gt;AP58))</f>
        <v>0</v>
      </c>
      <c r="AL58" s="749">
        <f>SUMPRODUCT(($AO$58:$AO$61=AO58)*($AR$58:$AR$61&gt;AR58))</f>
        <v>0</v>
      </c>
      <c r="AM58" s="749">
        <f>RANK(AO58,$AO$58:$AO$61)</f>
        <v>1</v>
      </c>
      <c r="AN58" s="753" t="s">
        <v>72</v>
      </c>
      <c r="AO58" s="749">
        <f>SUMIF($Z$58:$Z$63,$AN58,$AA$58:$AA$63)+SUMIF($AD$58:$AD$63,$AN58,$AE$58:$AE$63)</f>
        <v>9</v>
      </c>
      <c r="AP58" s="749">
        <f>SUMIF($Z$58:$Z$63,$AN58,$AB$58:$AB$63)+SUMIF($AD$58:$AD$63,$AN58,$AF$58:$AF$63)</f>
        <v>9</v>
      </c>
      <c r="AQ58" s="749">
        <f>SUMIF($Z$58:$Z$63,$AN58,$AC$58:$AC$63)+SUMIF($AD$58:$AD$63,$AN58,$AG$58:$AG$63)</f>
        <v>2</v>
      </c>
      <c r="AR58" s="749">
        <f>AP58-AQ58</f>
        <v>7</v>
      </c>
      <c r="AT58" s="749">
        <v>1</v>
      </c>
      <c r="AU58" s="749" t="str">
        <f>VLOOKUP($AT58,$AI$58:$AR$61,6,FALSE)</f>
        <v>Tyskland</v>
      </c>
      <c r="AV58" s="749">
        <f>VLOOKUP($AU58,$AN$58:$AR$61,2,FALSE)</f>
        <v>9</v>
      </c>
      <c r="AW58" s="749">
        <f>VLOOKUP($AU58,$AN$58:$AR$61,3,FALSE)</f>
        <v>9</v>
      </c>
      <c r="AX58" s="749">
        <f>VLOOKUP($AU58,$AN$58:$AR$61,4,FALSE)</f>
        <v>2</v>
      </c>
      <c r="AY58" s="749">
        <f>VLOOKUP($AU58,$AN$58:$AR$61,5,FALSE)</f>
        <v>7</v>
      </c>
      <c r="AZ58" s="811">
        <v>13</v>
      </c>
      <c r="BA58" s="818">
        <v>41806.541666666664</v>
      </c>
      <c r="BB58" s="813" t="s">
        <v>72</v>
      </c>
      <c r="BC58" s="814" t="s">
        <v>6</v>
      </c>
      <c r="BD58" s="815" t="s">
        <v>73</v>
      </c>
      <c r="BE58" s="817">
        <f>IF(G58='Resultat &amp; tabell'!$G58,2,0)</f>
        <v>0</v>
      </c>
      <c r="BF58" s="816" t="s">
        <v>6</v>
      </c>
      <c r="BG58" s="817">
        <f>IF(I58='Resultat &amp; tabell'!$I58,2,0)</f>
        <v>0</v>
      </c>
      <c r="BH58" s="817">
        <f>IF(J58='Resultat &amp; tabell'!$J58,1,0)</f>
        <v>1</v>
      </c>
      <c r="BI58" s="801">
        <f t="shared" ref="BI58:BI63" si="109">SUM(BE58+BG58+BH58)</f>
        <v>1</v>
      </c>
      <c r="BJ58" s="771"/>
      <c r="BK58" s="804"/>
      <c r="BL58" s="841"/>
      <c r="BM58" s="841"/>
      <c r="BN58" s="841"/>
      <c r="BO58" s="841"/>
    </row>
    <row r="59" spans="2:67" ht="14.25" customHeight="1" x14ac:dyDescent="0.25">
      <c r="B59" s="740">
        <v>14</v>
      </c>
      <c r="C59" s="783">
        <v>41806.791666666664</v>
      </c>
      <c r="D59" s="779" t="s">
        <v>195</v>
      </c>
      <c r="E59" s="780" t="s">
        <v>6</v>
      </c>
      <c r="F59" s="781" t="s">
        <v>196</v>
      </c>
      <c r="G59" s="935">
        <v>1</v>
      </c>
      <c r="H59" s="794" t="s">
        <v>6</v>
      </c>
      <c r="I59" s="934">
        <v>1</v>
      </c>
      <c r="J59" s="934" t="s">
        <v>214</v>
      </c>
      <c r="K59" s="870">
        <f>IF('Resultat &amp; tabell'!J59="",0,BI59)</f>
        <v>2</v>
      </c>
      <c r="L59" s="860">
        <v>2</v>
      </c>
      <c r="M59" s="876" t="str">
        <f>VLOOKUP(L59,$AT$58:$AY$61,2,FALSE)</f>
        <v>Portugal</v>
      </c>
      <c r="N59" s="877">
        <f>VLOOKUP(M59,$AU$58:$AY$61,2,FALSE)</f>
        <v>6</v>
      </c>
      <c r="O59" s="877">
        <f>VLOOKUP(M59,$AU$58:$AY$61,3,FALSE)</f>
        <v>5</v>
      </c>
      <c r="P59" s="877">
        <f>VLOOKUP(M59,$AU$58:$AY$61,4,FALSE)</f>
        <v>4</v>
      </c>
      <c r="Q59" s="878">
        <f>VLOOKUP(M59,$AU$58:$AY$61,5,FALSE)</f>
        <v>1</v>
      </c>
      <c r="Z59" s="753" t="s">
        <v>74</v>
      </c>
      <c r="AA59" s="754">
        <f t="shared" si="103"/>
        <v>1</v>
      </c>
      <c r="AB59" s="754">
        <f t="shared" si="104"/>
        <v>1</v>
      </c>
      <c r="AC59" s="754">
        <f t="shared" si="105"/>
        <v>1</v>
      </c>
      <c r="AD59" s="753" t="s">
        <v>75</v>
      </c>
      <c r="AE59" s="754">
        <f t="shared" si="106"/>
        <v>1</v>
      </c>
      <c r="AF59" s="750">
        <f t="shared" si="107"/>
        <v>1</v>
      </c>
      <c r="AG59" s="750">
        <f t="shared" si="108"/>
        <v>1</v>
      </c>
      <c r="AI59" s="749">
        <f>RANK($AJ59,$AJ$58:$AJ$61,1)+COUNTIF($AJ$58:$AJ59,$AJ59)-1</f>
        <v>4</v>
      </c>
      <c r="AJ59" s="749">
        <f>AK59+AL59+AM59</f>
        <v>4</v>
      </c>
      <c r="AK59" s="749">
        <f t="shared" ref="AK59:AK61" si="110">SUMPRODUCT(($AO$58:$AO$61=AO59)*($AR$58:$AR$61=AR59)*($AP$58:$AP$61&gt;AP59))</f>
        <v>0</v>
      </c>
      <c r="AL59" s="749">
        <f t="shared" ref="AL59:AL61" si="111">SUMPRODUCT(($AO$58:$AO$61=AO59)*($AR$58:$AR$61&gt;AR59))</f>
        <v>1</v>
      </c>
      <c r="AM59" s="749">
        <f t="shared" ref="AM59:AM61" si="112">RANK(AO59,$AO$58:$AO$61)</f>
        <v>3</v>
      </c>
      <c r="AN59" s="753" t="s">
        <v>74</v>
      </c>
      <c r="AO59" s="749">
        <f t="shared" ref="AO59:AO61" si="113">SUMIF($Z$58:$Z$63,$AN59,$AA$58:$AA$63)+SUMIF($AD$58:$AD$63,$AN59,$AE$58:$AE$63)</f>
        <v>1</v>
      </c>
      <c r="AP59" s="749">
        <f t="shared" ref="AP59:AP61" si="114">SUMIF($Z$58:$Z$63,$AN59,$AB$58:$AB$63)+SUMIF($AD$58:$AD$63,$AN59,$AF$58:$AF$63)</f>
        <v>1</v>
      </c>
      <c r="AQ59" s="749">
        <f t="shared" ref="AQ59:AQ61" si="115">SUMIF($Z$58:$Z$63,$AN59,$AC$58:$AC$63)+SUMIF($AD$58:$AD$63,$AN59,$AG$58:$AG$63)</f>
        <v>7</v>
      </c>
      <c r="AR59" s="749">
        <f t="shared" ref="AR59:AR61" si="116">AP59-AQ59</f>
        <v>-6</v>
      </c>
      <c r="AT59" s="749">
        <v>2</v>
      </c>
      <c r="AU59" s="749" t="str">
        <f t="shared" ref="AU59:AU61" si="117">VLOOKUP($AT59,$AI$58:$AR$61,6,FALSE)</f>
        <v>Portugal</v>
      </c>
      <c r="AV59" s="749">
        <f t="shared" ref="AV59:AV61" si="118">VLOOKUP($AU59,$AN$58:$AR$61,2,FALSE)</f>
        <v>6</v>
      </c>
      <c r="AW59" s="749">
        <f t="shared" ref="AW59:AW61" si="119">VLOOKUP($AU59,$AN$58:$AR$61,3,FALSE)</f>
        <v>5</v>
      </c>
      <c r="AX59" s="749">
        <f t="shared" ref="AX59:AX61" si="120">VLOOKUP($AU59,$AN$58:$AR$61,4,FALSE)</f>
        <v>4</v>
      </c>
      <c r="AY59" s="749">
        <f t="shared" ref="AY59:AY61" si="121">VLOOKUP($AU59,$AN$58:$AR$61,5,FALSE)</f>
        <v>1</v>
      </c>
      <c r="AZ59" s="811">
        <v>14</v>
      </c>
      <c r="BA59" s="818">
        <v>41806.791666666664</v>
      </c>
      <c r="BB59" s="813" t="s">
        <v>74</v>
      </c>
      <c r="BC59" s="814" t="s">
        <v>6</v>
      </c>
      <c r="BD59" s="815" t="s">
        <v>75</v>
      </c>
      <c r="BE59" s="817">
        <f>IF(G59='Resultat &amp; tabell'!$G59,2,0)</f>
        <v>2</v>
      </c>
      <c r="BF59" s="816" t="s">
        <v>6</v>
      </c>
      <c r="BG59" s="817">
        <f>IF(I59='Resultat &amp; tabell'!$I59,2,0)</f>
        <v>0</v>
      </c>
      <c r="BH59" s="817">
        <f>IF(J59='Resultat &amp; tabell'!$J59,1,0)</f>
        <v>0</v>
      </c>
      <c r="BI59" s="801">
        <f t="shared" si="109"/>
        <v>2</v>
      </c>
      <c r="BK59" s="804"/>
      <c r="BL59" s="841"/>
      <c r="BM59" s="841"/>
      <c r="BN59" s="841"/>
      <c r="BO59" s="841"/>
    </row>
    <row r="60" spans="2:67" ht="14.25" customHeight="1" x14ac:dyDescent="0.25">
      <c r="B60" s="740">
        <v>29</v>
      </c>
      <c r="C60" s="783">
        <v>41811.666666666664</v>
      </c>
      <c r="D60" s="779" t="s">
        <v>194</v>
      </c>
      <c r="E60" s="780" t="s">
        <v>6</v>
      </c>
      <c r="F60" s="781" t="s">
        <v>195</v>
      </c>
      <c r="G60" s="935">
        <v>4</v>
      </c>
      <c r="H60" s="794" t="s">
        <v>6</v>
      </c>
      <c r="I60" s="934">
        <v>0</v>
      </c>
      <c r="J60" s="934">
        <v>1</v>
      </c>
      <c r="K60" s="870">
        <f>IF('Resultat &amp; tabell'!J60="",0,BI60)</f>
        <v>0</v>
      </c>
      <c r="L60" s="860">
        <v>3</v>
      </c>
      <c r="M60" s="891" t="str">
        <f>VLOOKUP(L60,$AT$58:$AY$61,2,FALSE)</f>
        <v>USA</v>
      </c>
      <c r="N60" s="892">
        <f>VLOOKUP(M60,$AU$58:$AY$61,2,FALSE)</f>
        <v>1</v>
      </c>
      <c r="O60" s="892">
        <f>VLOOKUP(M60,$AU$58:$AY$61,3,FALSE)</f>
        <v>3</v>
      </c>
      <c r="P60" s="892">
        <f>VLOOKUP(M60,$AU$58:$AY$61,4,FALSE)</f>
        <v>5</v>
      </c>
      <c r="Q60" s="893">
        <f>VLOOKUP(M60,$AU$58:$AY$61,5,FALSE)</f>
        <v>-2</v>
      </c>
      <c r="Z60" s="753" t="s">
        <v>72</v>
      </c>
      <c r="AA60" s="754">
        <f t="shared" si="103"/>
        <v>3</v>
      </c>
      <c r="AB60" s="754">
        <f t="shared" si="104"/>
        <v>4</v>
      </c>
      <c r="AC60" s="754">
        <f t="shared" si="105"/>
        <v>0</v>
      </c>
      <c r="AD60" s="753" t="s">
        <v>74</v>
      </c>
      <c r="AE60" s="754">
        <f t="shared" si="106"/>
        <v>0</v>
      </c>
      <c r="AF60" s="750">
        <f t="shared" si="107"/>
        <v>0</v>
      </c>
      <c r="AG60" s="750">
        <f t="shared" si="108"/>
        <v>4</v>
      </c>
      <c r="AI60" s="749">
        <f>RANK($AJ60,$AJ$58:$AJ$61,1)+COUNTIF($AJ$58:$AJ60,$AJ60)-1</f>
        <v>2</v>
      </c>
      <c r="AJ60" s="749">
        <f>AK60+AL60+AM60</f>
        <v>2</v>
      </c>
      <c r="AK60" s="749">
        <f t="shared" si="110"/>
        <v>0</v>
      </c>
      <c r="AL60" s="749">
        <f t="shared" si="111"/>
        <v>0</v>
      </c>
      <c r="AM60" s="749">
        <f t="shared" si="112"/>
        <v>2</v>
      </c>
      <c r="AN60" s="753" t="s">
        <v>73</v>
      </c>
      <c r="AO60" s="749">
        <f t="shared" si="113"/>
        <v>6</v>
      </c>
      <c r="AP60" s="749">
        <f t="shared" si="114"/>
        <v>5</v>
      </c>
      <c r="AQ60" s="749">
        <f t="shared" si="115"/>
        <v>4</v>
      </c>
      <c r="AR60" s="749">
        <f t="shared" si="116"/>
        <v>1</v>
      </c>
      <c r="AT60" s="749">
        <v>3</v>
      </c>
      <c r="AU60" s="749" t="str">
        <f t="shared" si="117"/>
        <v>USA</v>
      </c>
      <c r="AV60" s="749">
        <f t="shared" si="118"/>
        <v>1</v>
      </c>
      <c r="AW60" s="749">
        <f t="shared" si="119"/>
        <v>3</v>
      </c>
      <c r="AX60" s="749">
        <f t="shared" si="120"/>
        <v>5</v>
      </c>
      <c r="AY60" s="749">
        <f t="shared" si="121"/>
        <v>-2</v>
      </c>
      <c r="AZ60" s="811">
        <v>29</v>
      </c>
      <c r="BA60" s="818">
        <v>41811.666666666664</v>
      </c>
      <c r="BB60" s="813" t="s">
        <v>72</v>
      </c>
      <c r="BC60" s="814" t="s">
        <v>6</v>
      </c>
      <c r="BD60" s="815" t="s">
        <v>74</v>
      </c>
      <c r="BE60" s="817">
        <f>IF(G60='Resultat &amp; tabell'!$G60,2,0)</f>
        <v>0</v>
      </c>
      <c r="BF60" s="816" t="s">
        <v>6</v>
      </c>
      <c r="BG60" s="817">
        <f>IF(I60='Resultat &amp; tabell'!$I60,2,0)</f>
        <v>0</v>
      </c>
      <c r="BH60" s="817">
        <f>IF(J60='Resultat &amp; tabell'!$J60,1,0)</f>
        <v>0</v>
      </c>
      <c r="BI60" s="801">
        <f t="shared" si="109"/>
        <v>0</v>
      </c>
      <c r="BK60" s="819"/>
      <c r="BL60" s="841"/>
      <c r="BM60" s="841"/>
      <c r="BN60" s="841"/>
      <c r="BO60" s="841"/>
    </row>
    <row r="61" spans="2:67" ht="14.25" customHeight="1" x14ac:dyDescent="0.25">
      <c r="B61" s="740">
        <v>30</v>
      </c>
      <c r="C61" s="783">
        <v>41812.75</v>
      </c>
      <c r="D61" s="779" t="s">
        <v>196</v>
      </c>
      <c r="E61" s="780" t="s">
        <v>6</v>
      </c>
      <c r="F61" s="781" t="s">
        <v>197</v>
      </c>
      <c r="G61" s="935">
        <v>1</v>
      </c>
      <c r="H61" s="794" t="s">
        <v>6</v>
      </c>
      <c r="I61" s="934">
        <v>2</v>
      </c>
      <c r="J61" s="934">
        <v>2</v>
      </c>
      <c r="K61" s="870">
        <f>IF('Resultat &amp; tabell'!J61="",0,BI61)</f>
        <v>2</v>
      </c>
      <c r="L61" s="860">
        <v>4</v>
      </c>
      <c r="M61" s="880" t="str">
        <f>VLOOKUP(L61,$AT$58:$AY$61,2,FALSE)</f>
        <v>Ghana</v>
      </c>
      <c r="N61" s="877">
        <f>VLOOKUP(M61,$AU$58:$AY$61,2,FALSE)</f>
        <v>1</v>
      </c>
      <c r="O61" s="877">
        <f>VLOOKUP(M61,$AU$58:$AY$61,3,FALSE)</f>
        <v>1</v>
      </c>
      <c r="P61" s="877">
        <f>VLOOKUP(M61,$AU$58:$AY$61,4,FALSE)</f>
        <v>7</v>
      </c>
      <c r="Q61" s="878">
        <f>VLOOKUP(M61,$AU$58:$AY$61,5,FALSE)</f>
        <v>-6</v>
      </c>
      <c r="Z61" s="753" t="s">
        <v>75</v>
      </c>
      <c r="AA61" s="754">
        <f t="shared" si="103"/>
        <v>0</v>
      </c>
      <c r="AB61" s="754">
        <f t="shared" si="104"/>
        <v>1</v>
      </c>
      <c r="AC61" s="754">
        <f t="shared" si="105"/>
        <v>2</v>
      </c>
      <c r="AD61" s="753" t="s">
        <v>73</v>
      </c>
      <c r="AE61" s="754">
        <f t="shared" si="106"/>
        <v>3</v>
      </c>
      <c r="AF61" s="750">
        <f t="shared" si="107"/>
        <v>2</v>
      </c>
      <c r="AG61" s="750">
        <f t="shared" si="108"/>
        <v>1</v>
      </c>
      <c r="AI61" s="749">
        <f>RANK($AJ61,$AJ$58:$AJ$61,1)+COUNTIF($AJ$58:$AJ61,$AJ61)-1</f>
        <v>3</v>
      </c>
      <c r="AJ61" s="749">
        <f>AK61+AL61+AM61</f>
        <v>3</v>
      </c>
      <c r="AK61" s="749">
        <f t="shared" si="110"/>
        <v>0</v>
      </c>
      <c r="AL61" s="749">
        <f t="shared" si="111"/>
        <v>0</v>
      </c>
      <c r="AM61" s="749">
        <f t="shared" si="112"/>
        <v>3</v>
      </c>
      <c r="AN61" s="753" t="s">
        <v>75</v>
      </c>
      <c r="AO61" s="749">
        <f t="shared" si="113"/>
        <v>1</v>
      </c>
      <c r="AP61" s="749">
        <f t="shared" si="114"/>
        <v>3</v>
      </c>
      <c r="AQ61" s="749">
        <f t="shared" si="115"/>
        <v>5</v>
      </c>
      <c r="AR61" s="749">
        <f t="shared" si="116"/>
        <v>-2</v>
      </c>
      <c r="AT61" s="749">
        <v>4</v>
      </c>
      <c r="AU61" s="749" t="str">
        <f t="shared" si="117"/>
        <v>Ghana</v>
      </c>
      <c r="AV61" s="749">
        <f t="shared" si="118"/>
        <v>1</v>
      </c>
      <c r="AW61" s="749">
        <f t="shared" si="119"/>
        <v>1</v>
      </c>
      <c r="AX61" s="749">
        <f t="shared" si="120"/>
        <v>7</v>
      </c>
      <c r="AY61" s="749">
        <f t="shared" si="121"/>
        <v>-6</v>
      </c>
      <c r="AZ61" s="811">
        <v>30</v>
      </c>
      <c r="BA61" s="818">
        <v>41812.75</v>
      </c>
      <c r="BB61" s="813" t="s">
        <v>75</v>
      </c>
      <c r="BC61" s="814" t="s">
        <v>6</v>
      </c>
      <c r="BD61" s="815" t="s">
        <v>73</v>
      </c>
      <c r="BE61" s="817">
        <f>IF(G61='Resultat &amp; tabell'!$G61,2,0)</f>
        <v>0</v>
      </c>
      <c r="BF61" s="816" t="s">
        <v>6</v>
      </c>
      <c r="BG61" s="817">
        <f>IF(I61='Resultat &amp; tabell'!$I61,2,0)</f>
        <v>2</v>
      </c>
      <c r="BH61" s="817">
        <f>IF(J61='Resultat &amp; tabell'!$J61,1,0)</f>
        <v>0</v>
      </c>
      <c r="BI61" s="801">
        <f t="shared" si="109"/>
        <v>2</v>
      </c>
      <c r="BK61" s="819"/>
      <c r="BL61" s="841"/>
      <c r="BM61" s="841"/>
      <c r="BN61" s="841"/>
      <c r="BO61" s="841"/>
    </row>
    <row r="62" spans="2:67" ht="14.25" customHeight="1" x14ac:dyDescent="0.25">
      <c r="B62" s="740">
        <v>45</v>
      </c>
      <c r="C62" s="783">
        <v>41816.541666666664</v>
      </c>
      <c r="D62" s="779" t="s">
        <v>196</v>
      </c>
      <c r="E62" s="780" t="s">
        <v>6</v>
      </c>
      <c r="F62" s="781" t="s">
        <v>194</v>
      </c>
      <c r="G62" s="935">
        <v>1</v>
      </c>
      <c r="H62" s="794" t="s">
        <v>6</v>
      </c>
      <c r="I62" s="934">
        <v>2</v>
      </c>
      <c r="J62" s="934">
        <v>2</v>
      </c>
      <c r="K62" s="870">
        <f>IF('Resultat &amp; tabell'!J62="",0,BI62)</f>
        <v>0</v>
      </c>
      <c r="M62" s="736"/>
      <c r="N62" s="736"/>
      <c r="O62" s="895"/>
      <c r="P62" s="736"/>
      <c r="Q62" s="882"/>
      <c r="R62" s="736"/>
      <c r="Z62" s="753" t="s">
        <v>75</v>
      </c>
      <c r="AA62" s="754">
        <f t="shared" si="103"/>
        <v>0</v>
      </c>
      <c r="AB62" s="754">
        <f t="shared" si="104"/>
        <v>1</v>
      </c>
      <c r="AC62" s="754">
        <f t="shared" si="105"/>
        <v>2</v>
      </c>
      <c r="AD62" s="753" t="s">
        <v>72</v>
      </c>
      <c r="AE62" s="754">
        <f t="shared" si="106"/>
        <v>3</v>
      </c>
      <c r="AF62" s="750">
        <f t="shared" si="107"/>
        <v>2</v>
      </c>
      <c r="AG62" s="750">
        <f t="shared" si="108"/>
        <v>1</v>
      </c>
      <c r="AZ62" s="811">
        <v>45</v>
      </c>
      <c r="BA62" s="818">
        <v>41816.541666666664</v>
      </c>
      <c r="BB62" s="813" t="s">
        <v>75</v>
      </c>
      <c r="BC62" s="814" t="s">
        <v>6</v>
      </c>
      <c r="BD62" s="815" t="s">
        <v>72</v>
      </c>
      <c r="BE62" s="817">
        <f>IF(G62='Resultat &amp; tabell'!$G62,2,0)</f>
        <v>0</v>
      </c>
      <c r="BF62" s="816" t="s">
        <v>6</v>
      </c>
      <c r="BG62" s="817">
        <f>IF(I62='Resultat &amp; tabell'!$I62,2,0)</f>
        <v>0</v>
      </c>
      <c r="BH62" s="817">
        <f>IF(J62='Resultat &amp; tabell'!$J62,1,0)</f>
        <v>0</v>
      </c>
      <c r="BI62" s="801">
        <f t="shared" si="109"/>
        <v>0</v>
      </c>
      <c r="BL62" s="841"/>
      <c r="BM62" s="845"/>
      <c r="BN62" s="841"/>
      <c r="BO62" s="841"/>
    </row>
    <row r="63" spans="2:67" ht="14.25" customHeight="1" x14ac:dyDescent="0.25">
      <c r="B63" s="740">
        <v>46</v>
      </c>
      <c r="C63" s="783">
        <v>41816.541666666664</v>
      </c>
      <c r="D63" s="779" t="s">
        <v>197</v>
      </c>
      <c r="E63" s="780" t="s">
        <v>6</v>
      </c>
      <c r="F63" s="781" t="s">
        <v>195</v>
      </c>
      <c r="G63" s="935">
        <v>2</v>
      </c>
      <c r="H63" s="794" t="s">
        <v>6</v>
      </c>
      <c r="I63" s="934">
        <v>0</v>
      </c>
      <c r="J63" s="934">
        <v>1</v>
      </c>
      <c r="K63" s="870">
        <f>IF('Resultat &amp; tabell'!J63="",0,BI63)</f>
        <v>0</v>
      </c>
      <c r="N63" s="882"/>
      <c r="O63" s="895"/>
      <c r="P63" s="882"/>
      <c r="Q63" s="882"/>
      <c r="Z63" s="753" t="s">
        <v>73</v>
      </c>
      <c r="AA63" s="754">
        <f t="shared" si="103"/>
        <v>3</v>
      </c>
      <c r="AB63" s="754">
        <f t="shared" si="104"/>
        <v>2</v>
      </c>
      <c r="AC63" s="754">
        <f t="shared" si="105"/>
        <v>0</v>
      </c>
      <c r="AD63" s="753" t="s">
        <v>74</v>
      </c>
      <c r="AE63" s="754">
        <f t="shared" si="106"/>
        <v>0</v>
      </c>
      <c r="AF63" s="750">
        <f t="shared" si="107"/>
        <v>0</v>
      </c>
      <c r="AG63" s="750">
        <f t="shared" si="108"/>
        <v>2</v>
      </c>
      <c r="AZ63" s="811">
        <v>46</v>
      </c>
      <c r="BA63" s="818">
        <v>41816.541666666664</v>
      </c>
      <c r="BB63" s="813" t="s">
        <v>73</v>
      </c>
      <c r="BC63" s="814" t="s">
        <v>6</v>
      </c>
      <c r="BD63" s="815" t="s">
        <v>74</v>
      </c>
      <c r="BE63" s="817">
        <f>IF(G63='Resultat &amp; tabell'!$G63,2,0)</f>
        <v>0</v>
      </c>
      <c r="BF63" s="816" t="s">
        <v>6</v>
      </c>
      <c r="BG63" s="817">
        <f>IF(I63='Resultat &amp; tabell'!$I63,2,0)</f>
        <v>2</v>
      </c>
      <c r="BH63" s="817">
        <f>IF(J63='Resultat &amp; tabell'!$J63,1,0)</f>
        <v>0</v>
      </c>
      <c r="BI63" s="801">
        <f t="shared" si="109"/>
        <v>2</v>
      </c>
      <c r="BL63" s="841"/>
      <c r="BM63" s="845"/>
      <c r="BN63" s="841"/>
      <c r="BO63" s="841"/>
    </row>
    <row r="64" spans="2:67" ht="14.25" customHeight="1" x14ac:dyDescent="0.25">
      <c r="C64" s="755"/>
      <c r="F64" s="736"/>
      <c r="K64" s="883"/>
      <c r="N64" s="882"/>
      <c r="O64" s="895"/>
      <c r="P64" s="882"/>
      <c r="Q64" s="882"/>
      <c r="BA64" s="826"/>
      <c r="BI64" s="802"/>
      <c r="BL64" s="841"/>
      <c r="BM64" s="845"/>
      <c r="BN64" s="841"/>
      <c r="BO64" s="841"/>
    </row>
    <row r="65" spans="2:67" s="760" customFormat="1" ht="14.25" customHeight="1" x14ac:dyDescent="0.25">
      <c r="B65" s="737" t="s">
        <v>76</v>
      </c>
      <c r="C65" s="758"/>
      <c r="D65" s="743"/>
      <c r="E65" s="744"/>
      <c r="F65" s="743"/>
      <c r="G65" s="744"/>
      <c r="H65" s="744"/>
      <c r="I65" s="744"/>
      <c r="J65" s="744"/>
      <c r="K65" s="883"/>
      <c r="L65" s="884"/>
      <c r="M65" s="885"/>
      <c r="N65" s="886"/>
      <c r="O65" s="896"/>
      <c r="P65" s="886"/>
      <c r="Q65" s="886"/>
      <c r="R65" s="885"/>
      <c r="S65" s="886"/>
      <c r="T65" s="744"/>
      <c r="U65" s="744"/>
      <c r="V65" s="744"/>
      <c r="W65" s="765"/>
      <c r="Z65" s="747"/>
      <c r="AA65" s="754"/>
      <c r="AB65" s="754"/>
      <c r="AC65" s="754"/>
      <c r="AD65" s="747"/>
      <c r="AE65" s="761"/>
      <c r="AF65" s="762"/>
      <c r="AG65" s="762"/>
      <c r="AH65" s="761"/>
      <c r="AI65" s="761"/>
      <c r="AJ65" s="761"/>
      <c r="AK65" s="761"/>
      <c r="AL65" s="761"/>
      <c r="AM65" s="761"/>
      <c r="AN65" s="761"/>
      <c r="AO65" s="761"/>
      <c r="AP65" s="761"/>
      <c r="AQ65" s="761"/>
      <c r="AR65" s="761"/>
      <c r="AS65" s="761"/>
      <c r="AT65" s="761"/>
      <c r="AU65" s="761"/>
      <c r="AV65" s="761"/>
      <c r="AW65" s="761"/>
      <c r="AX65" s="761"/>
      <c r="AY65" s="761"/>
      <c r="AZ65" s="804" t="s">
        <v>76</v>
      </c>
      <c r="BA65" s="828"/>
      <c r="BB65" s="805"/>
      <c r="BC65" s="806"/>
      <c r="BD65" s="805"/>
      <c r="BE65" s="806"/>
      <c r="BF65" s="806"/>
      <c r="BG65" s="806"/>
      <c r="BH65" s="806"/>
      <c r="BI65" s="803"/>
      <c r="BJ65" s="770"/>
      <c r="BK65" s="772"/>
      <c r="BL65" s="803"/>
      <c r="BM65" s="846"/>
      <c r="BN65" s="803"/>
      <c r="BO65" s="803"/>
    </row>
    <row r="66" spans="2:67" s="760" customFormat="1" ht="14.25" customHeight="1" x14ac:dyDescent="0.25">
      <c r="B66" s="790" t="s">
        <v>2</v>
      </c>
      <c r="C66" s="79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792" t="s">
        <v>81</v>
      </c>
      <c r="K66" s="887" t="s">
        <v>89</v>
      </c>
      <c r="L66" s="884"/>
      <c r="M66" s="866" t="s">
        <v>76</v>
      </c>
      <c r="N66" s="867" t="s">
        <v>89</v>
      </c>
      <c r="O66" s="867" t="s">
        <v>90</v>
      </c>
      <c r="P66" s="867" t="s">
        <v>91</v>
      </c>
      <c r="Q66" s="868" t="s">
        <v>101</v>
      </c>
      <c r="R66" s="885"/>
      <c r="S66" s="886"/>
      <c r="T66" s="744"/>
      <c r="U66" s="744"/>
      <c r="V66" s="744"/>
      <c r="W66" s="765"/>
      <c r="Z66" s="751" t="s">
        <v>87</v>
      </c>
      <c r="AA66" s="751" t="s">
        <v>89</v>
      </c>
      <c r="AB66" s="751" t="s">
        <v>90</v>
      </c>
      <c r="AC66" s="751" t="s">
        <v>91</v>
      </c>
      <c r="AD66" s="751" t="s">
        <v>88</v>
      </c>
      <c r="AE66" s="751" t="s">
        <v>89</v>
      </c>
      <c r="AF66" s="751" t="s">
        <v>90</v>
      </c>
      <c r="AG66" s="751" t="s">
        <v>91</v>
      </c>
      <c r="AH66" s="761"/>
      <c r="AI66" s="752" t="s">
        <v>99</v>
      </c>
      <c r="AJ66" s="752" t="s">
        <v>98</v>
      </c>
      <c r="AK66" s="752" t="s">
        <v>97</v>
      </c>
      <c r="AL66" s="751" t="s">
        <v>96</v>
      </c>
      <c r="AM66" s="751" t="s">
        <v>95</v>
      </c>
      <c r="AN66" s="751" t="s">
        <v>92</v>
      </c>
      <c r="AO66" s="751" t="s">
        <v>89</v>
      </c>
      <c r="AP66" s="751" t="s">
        <v>90</v>
      </c>
      <c r="AQ66" s="751" t="s">
        <v>91</v>
      </c>
      <c r="AR66" s="752" t="s">
        <v>93</v>
      </c>
      <c r="AS66" s="761"/>
      <c r="AT66" s="751" t="s">
        <v>94</v>
      </c>
      <c r="AU66" s="751" t="s">
        <v>92</v>
      </c>
      <c r="AV66" s="751" t="s">
        <v>89</v>
      </c>
      <c r="AW66" s="751" t="s">
        <v>90</v>
      </c>
      <c r="AX66" s="751" t="s">
        <v>91</v>
      </c>
      <c r="AY66" s="752" t="s">
        <v>93</v>
      </c>
      <c r="AZ66" s="833" t="s">
        <v>2</v>
      </c>
      <c r="BA66" s="831" t="s">
        <v>3</v>
      </c>
      <c r="BB66" s="835" t="s">
        <v>2</v>
      </c>
      <c r="BC66" s="832"/>
      <c r="BD66" s="836"/>
      <c r="BE66" s="250" t="s">
        <v>4</v>
      </c>
      <c r="BF66" s="250"/>
      <c r="BG66" s="250"/>
      <c r="BH66" s="832" t="s">
        <v>81</v>
      </c>
      <c r="BI66" s="793" t="s">
        <v>89</v>
      </c>
      <c r="BJ66" s="770"/>
      <c r="BK66" s="807"/>
      <c r="BL66" s="803"/>
      <c r="BM66" s="803"/>
      <c r="BN66" s="803"/>
      <c r="BO66" s="803"/>
    </row>
    <row r="67" spans="2:67" ht="14.25" customHeight="1" x14ac:dyDescent="0.25">
      <c r="B67" s="740">
        <v>15</v>
      </c>
      <c r="C67" s="783">
        <v>41807.541666666664</v>
      </c>
      <c r="D67" s="779" t="s">
        <v>179</v>
      </c>
      <c r="E67" s="780" t="s">
        <v>6</v>
      </c>
      <c r="F67" s="781" t="s">
        <v>180</v>
      </c>
      <c r="G67" s="937">
        <v>1</v>
      </c>
      <c r="H67" s="794" t="s">
        <v>6</v>
      </c>
      <c r="I67" s="936">
        <v>0</v>
      </c>
      <c r="J67" s="936">
        <v>1</v>
      </c>
      <c r="K67" s="870">
        <f>IF('Resultat &amp; tabell'!J67="",0,BI67)</f>
        <v>1</v>
      </c>
      <c r="L67" s="871">
        <v>1</v>
      </c>
      <c r="M67" s="872" t="str">
        <f>VLOOKUP(L67,$AT$67:$AY$70,2,FALSE)</f>
        <v>Ryssland</v>
      </c>
      <c r="N67" s="873">
        <f>VLOOKUP(M67,$AU$67:$AY$70,2,FALSE)</f>
        <v>5</v>
      </c>
      <c r="O67" s="873">
        <f>VLOOKUP(M67,$AU$67:$AY$70,3,FALSE)</f>
        <v>3</v>
      </c>
      <c r="P67" s="873">
        <f>VLOOKUP(M67,$AU$67:$AY$70,4,FALSE)</f>
        <v>2</v>
      </c>
      <c r="Q67" s="874">
        <f>VLOOKUP(M67,$AU$67:$AY$70,5,FALSE)</f>
        <v>1</v>
      </c>
      <c r="Z67" s="753" t="s">
        <v>77</v>
      </c>
      <c r="AA67" s="754">
        <f t="shared" ref="AA67:AA72" si="122">IF(G67="",0,IF($G67&lt;$I67,0,IF($G67=$I67,1,3)))</f>
        <v>3</v>
      </c>
      <c r="AB67" s="754">
        <f t="shared" ref="AB67:AB72" si="123">G67</f>
        <v>1</v>
      </c>
      <c r="AC67" s="754">
        <f t="shared" ref="AC67:AC72" si="124">I67</f>
        <v>0</v>
      </c>
      <c r="AD67" s="753" t="s">
        <v>78</v>
      </c>
      <c r="AE67" s="754">
        <f t="shared" ref="AE67:AE72" si="125">IF(I67="",0,IF(I67&lt;G67,0,IF(G67=I67,1,3)))</f>
        <v>0</v>
      </c>
      <c r="AF67" s="750">
        <f t="shared" ref="AF67:AF72" si="126">I67</f>
        <v>0</v>
      </c>
      <c r="AG67" s="750">
        <f t="shared" ref="AG67:AG72" si="127">G67</f>
        <v>1</v>
      </c>
      <c r="AI67" s="749">
        <f>RANK($AJ67,$AJ$67:$AJ$71,1)+COUNTIF($AJ$67:$AJ67,$AJ67)-1</f>
        <v>2</v>
      </c>
      <c r="AJ67" s="749">
        <f>AK67+AL67+AM67</f>
        <v>2</v>
      </c>
      <c r="AK67" s="749">
        <f>SUMPRODUCT(($AO$67:$AO$70=AO67)*($AR$67:$AR$70=AR67)*($AP$67:$AP$70&gt;AP67))</f>
        <v>1</v>
      </c>
      <c r="AL67" s="749">
        <f>SUMPRODUCT(($AO$67:$AO$70=AO67)*($AR$67:$AR$70&gt;AR67))</f>
        <v>0</v>
      </c>
      <c r="AM67" s="749">
        <f>RANK(AO67,$AO$67:$AO$70)</f>
        <v>1</v>
      </c>
      <c r="AN67" s="753" t="s">
        <v>77</v>
      </c>
      <c r="AO67" s="749">
        <f>SUMIF($Z$67:$Z$72,$AN67,$AA$67:$AA$72)+SUMIF($AD$67:$AD$72,$AN67,$AE$67:$AE$72)</f>
        <v>5</v>
      </c>
      <c r="AP67" s="749">
        <f>SUMIF($Z$67:$Z$72,$AN67,$AB$67:$AB$72)+SUMIF($AD$67:$AD$72,$AN67,$AF$67:$AF$72)</f>
        <v>2</v>
      </c>
      <c r="AQ67" s="749">
        <f>SUMIF($Z$67:$Z$72,$AN67,$AC$67:$AC$72)+SUMIF($AD$67:$AD$72,$AN67,$AG$67:$AG$72)</f>
        <v>1</v>
      </c>
      <c r="AR67" s="749">
        <f>AP67-AQ67</f>
        <v>1</v>
      </c>
      <c r="AT67" s="749">
        <v>1</v>
      </c>
      <c r="AU67" s="749" t="str">
        <f>VLOOKUP($AT67,$AI$67:$AR$70,6,FALSE)</f>
        <v>Ryssland</v>
      </c>
      <c r="AV67" s="749">
        <f>VLOOKUP($AU67,$AN$67:$AR$70,2,FALSE)</f>
        <v>5</v>
      </c>
      <c r="AW67" s="749">
        <f>VLOOKUP($AU67,$AN$67:$AR$70,3,FALSE)</f>
        <v>3</v>
      </c>
      <c r="AX67" s="749">
        <f>VLOOKUP($AU67,$AN$67:$AR$70,4,FALSE)</f>
        <v>2</v>
      </c>
      <c r="AY67" s="749">
        <f>VLOOKUP($AU67,$AN$67:$AR$70,5,FALSE)</f>
        <v>1</v>
      </c>
      <c r="AZ67" s="811">
        <v>15</v>
      </c>
      <c r="BA67" s="818">
        <v>41807.541666666664</v>
      </c>
      <c r="BB67" s="813" t="s">
        <v>77</v>
      </c>
      <c r="BC67" s="814" t="s">
        <v>6</v>
      </c>
      <c r="BD67" s="815" t="s">
        <v>78</v>
      </c>
      <c r="BE67" s="817">
        <f>IF(G67='Resultat &amp; tabell'!$G67,2,0)</f>
        <v>0</v>
      </c>
      <c r="BF67" s="816" t="s">
        <v>6</v>
      </c>
      <c r="BG67" s="817">
        <f>IF(I67='Resultat &amp; tabell'!$I67,2,0)</f>
        <v>0</v>
      </c>
      <c r="BH67" s="817">
        <f>IF(J67='Resultat &amp; tabell'!$J67,1,0)</f>
        <v>1</v>
      </c>
      <c r="BI67" s="801">
        <f t="shared" ref="BI67:BI72" si="128">SUM(BE67+BG67+BH67)</f>
        <v>1</v>
      </c>
      <c r="BJ67" s="771"/>
      <c r="BK67" s="804"/>
      <c r="BL67" s="841"/>
      <c r="BM67" s="841"/>
      <c r="BN67" s="841"/>
      <c r="BO67" s="841"/>
    </row>
    <row r="68" spans="2:67" ht="14.25" customHeight="1" x14ac:dyDescent="0.25">
      <c r="B68" s="740">
        <v>16</v>
      </c>
      <c r="C68" s="783">
        <v>41807.75</v>
      </c>
      <c r="D68" s="779" t="s">
        <v>178</v>
      </c>
      <c r="E68" s="780" t="s">
        <v>6</v>
      </c>
      <c r="F68" s="781" t="s">
        <v>181</v>
      </c>
      <c r="G68" s="937">
        <v>2</v>
      </c>
      <c r="H68" s="794" t="s">
        <v>6</v>
      </c>
      <c r="I68" s="936">
        <v>2</v>
      </c>
      <c r="J68" s="936" t="s">
        <v>214</v>
      </c>
      <c r="K68" s="870">
        <f>IF('Resultat &amp; tabell'!J68="",0,BI68)</f>
        <v>1</v>
      </c>
      <c r="L68" s="860">
        <v>2</v>
      </c>
      <c r="M68" s="876" t="str">
        <f>VLOOKUP(L68,$AT$67:$AY$70,2,FALSE)</f>
        <v>Belgien</v>
      </c>
      <c r="N68" s="877">
        <f>VLOOKUP(M68,$AU$67:$AY$70,2,FALSE)</f>
        <v>5</v>
      </c>
      <c r="O68" s="877">
        <f>VLOOKUP(M68,$AU$67:$AY$70,3,FALSE)</f>
        <v>2</v>
      </c>
      <c r="P68" s="877">
        <f>VLOOKUP(M68,$AU$67:$AY$70,4,FALSE)</f>
        <v>1</v>
      </c>
      <c r="Q68" s="878">
        <f>VLOOKUP(M68,$AU$67:$AY$70,5,FALSE)</f>
        <v>1</v>
      </c>
      <c r="Z68" s="753" t="s">
        <v>79</v>
      </c>
      <c r="AA68" s="754">
        <f t="shared" si="122"/>
        <v>1</v>
      </c>
      <c r="AB68" s="754">
        <f t="shared" si="123"/>
        <v>2</v>
      </c>
      <c r="AC68" s="754">
        <f t="shared" si="124"/>
        <v>2</v>
      </c>
      <c r="AD68" s="753" t="s">
        <v>80</v>
      </c>
      <c r="AE68" s="754">
        <f t="shared" si="125"/>
        <v>1</v>
      </c>
      <c r="AF68" s="750">
        <f t="shared" si="126"/>
        <v>2</v>
      </c>
      <c r="AG68" s="750">
        <f t="shared" si="127"/>
        <v>2</v>
      </c>
      <c r="AI68" s="749">
        <f>RANK($AJ68,$AJ$67:$AJ$71,1)+COUNTIF($AJ$67:$AJ68,$AJ68)-1</f>
        <v>1</v>
      </c>
      <c r="AJ68" s="749">
        <f>AK68+AL68+AM68</f>
        <v>1</v>
      </c>
      <c r="AK68" s="749">
        <f t="shared" ref="AK68:AK70" si="129">SUMPRODUCT(($AO$67:$AO$70=AO68)*($AR$67:$AR$70=AR68)*($AP$67:$AP$70&gt;AP68))</f>
        <v>0</v>
      </c>
      <c r="AL68" s="749">
        <f t="shared" ref="AL68:AL70" si="130">SUMPRODUCT(($AO$67:$AO$70=AO68)*($AR$67:$AR$70&gt;AR68))</f>
        <v>0</v>
      </c>
      <c r="AM68" s="749">
        <f t="shared" ref="AM68:AM70" si="131">RANK(AO68,$AO$67:$AO$70)</f>
        <v>1</v>
      </c>
      <c r="AN68" s="753" t="s">
        <v>79</v>
      </c>
      <c r="AO68" s="749">
        <f t="shared" ref="AO68:AO70" si="132">SUMIF($Z$67:$Z$72,$AN68,$AA$67:$AA$72)+SUMIF($AD$67:$AD$72,$AN68,$AE$67:$AE$72)</f>
        <v>5</v>
      </c>
      <c r="AP68" s="749">
        <f t="shared" ref="AP68:AP70" si="133">SUMIF($Z$67:$Z$72,$AN68,$AB$67:$AB$72)+SUMIF($AD$67:$AD$72,$AN68,$AF$67:$AF$72)</f>
        <v>3</v>
      </c>
      <c r="AQ68" s="749">
        <f t="shared" ref="AQ68:AQ70" si="134">SUMIF($Z$67:$Z$72,$AN68,$AC$67:$AC$72)+SUMIF($AD$67:$AD$72,$AN68,$AG$67:$AG$72)</f>
        <v>2</v>
      </c>
      <c r="AR68" s="749">
        <f t="shared" ref="AR68:AR70" si="135">AP68-AQ68</f>
        <v>1</v>
      </c>
      <c r="AT68" s="749">
        <v>2</v>
      </c>
      <c r="AU68" s="749" t="str">
        <f t="shared" ref="AU68:AU70" si="136">VLOOKUP($AT68,$AI$67:$AR$70,6,FALSE)</f>
        <v>Belgien</v>
      </c>
      <c r="AV68" s="749">
        <f t="shared" ref="AV68:AV70" si="137">VLOOKUP($AU68,$AN$67:$AR$70,2,FALSE)</f>
        <v>5</v>
      </c>
      <c r="AW68" s="749">
        <f t="shared" ref="AW68:AW70" si="138">VLOOKUP($AU68,$AN$67:$AR$70,3,FALSE)</f>
        <v>2</v>
      </c>
      <c r="AX68" s="749">
        <f t="shared" ref="AX68:AX70" si="139">VLOOKUP($AU68,$AN$67:$AR$70,4,FALSE)</f>
        <v>1</v>
      </c>
      <c r="AY68" s="749">
        <f t="shared" ref="AY68:AY70" si="140">VLOOKUP($AU68,$AN$67:$AR$70,5,FALSE)</f>
        <v>1</v>
      </c>
      <c r="AZ68" s="811">
        <v>16</v>
      </c>
      <c r="BA68" s="818">
        <v>41807.75</v>
      </c>
      <c r="BB68" s="813" t="s">
        <v>79</v>
      </c>
      <c r="BC68" s="814" t="s">
        <v>6</v>
      </c>
      <c r="BD68" s="815" t="s">
        <v>80</v>
      </c>
      <c r="BE68" s="817">
        <f>IF(G68='Resultat &amp; tabell'!$G68,2,0)</f>
        <v>0</v>
      </c>
      <c r="BF68" s="816" t="s">
        <v>6</v>
      </c>
      <c r="BG68" s="817">
        <f>IF(I68='Resultat &amp; tabell'!$I68,2,0)</f>
        <v>0</v>
      </c>
      <c r="BH68" s="817">
        <f>IF(J68='Resultat &amp; tabell'!$J68,1,0)</f>
        <v>1</v>
      </c>
      <c r="BI68" s="801">
        <f t="shared" si="128"/>
        <v>1</v>
      </c>
      <c r="BK68" s="804"/>
      <c r="BL68" s="841"/>
      <c r="BM68" s="841"/>
      <c r="BN68" s="841"/>
      <c r="BO68" s="841"/>
    </row>
    <row r="69" spans="2:67" ht="14.25" customHeight="1" x14ac:dyDescent="0.25">
      <c r="B69" s="740">
        <v>31</v>
      </c>
      <c r="C69" s="783">
        <v>41812.541666666664</v>
      </c>
      <c r="D69" s="779" t="s">
        <v>179</v>
      </c>
      <c r="E69" s="780" t="s">
        <v>6</v>
      </c>
      <c r="F69" s="781" t="s">
        <v>178</v>
      </c>
      <c r="G69" s="937">
        <v>0</v>
      </c>
      <c r="H69" s="794" t="s">
        <v>6</v>
      </c>
      <c r="I69" s="936">
        <v>0</v>
      </c>
      <c r="J69" s="936" t="s">
        <v>214</v>
      </c>
      <c r="K69" s="870">
        <f>IF('Resultat &amp; tabell'!J69="",0,BI69)</f>
        <v>2</v>
      </c>
      <c r="L69" s="860">
        <v>3</v>
      </c>
      <c r="M69" s="891" t="str">
        <f>VLOOKUP(L69,$AT$67:$AY$70,2,FALSE)</f>
        <v>Sydkorea</v>
      </c>
      <c r="N69" s="892">
        <f>VLOOKUP(M69,$AU$67:$AY$70,2,FALSE)</f>
        <v>3</v>
      </c>
      <c r="O69" s="892">
        <f>VLOOKUP(M69,$AU$67:$AY$70,3,FALSE)</f>
        <v>4</v>
      </c>
      <c r="P69" s="892">
        <f>VLOOKUP(M69,$AU$67:$AY$70,4,FALSE)</f>
        <v>4</v>
      </c>
      <c r="Q69" s="893">
        <f>VLOOKUP(M69,$AU$67:$AY$70,5,FALSE)</f>
        <v>0</v>
      </c>
      <c r="Z69" s="753" t="s">
        <v>77</v>
      </c>
      <c r="AA69" s="754">
        <f t="shared" si="122"/>
        <v>1</v>
      </c>
      <c r="AB69" s="754">
        <f t="shared" si="123"/>
        <v>0</v>
      </c>
      <c r="AC69" s="754">
        <f t="shared" si="124"/>
        <v>0</v>
      </c>
      <c r="AD69" s="753" t="s">
        <v>79</v>
      </c>
      <c r="AE69" s="754">
        <f t="shared" si="125"/>
        <v>1</v>
      </c>
      <c r="AF69" s="750">
        <f t="shared" si="126"/>
        <v>0</v>
      </c>
      <c r="AG69" s="750">
        <f t="shared" si="127"/>
        <v>0</v>
      </c>
      <c r="AI69" s="749">
        <f>RANK($AJ69,$AJ$67:$AJ$71,1)+COUNTIF($AJ$67:$AJ69,$AJ69)-1</f>
        <v>4</v>
      </c>
      <c r="AJ69" s="749">
        <f>AK69+AL69+AM69</f>
        <v>4</v>
      </c>
      <c r="AK69" s="749">
        <f t="shared" si="129"/>
        <v>0</v>
      </c>
      <c r="AL69" s="749">
        <f t="shared" si="130"/>
        <v>0</v>
      </c>
      <c r="AM69" s="749">
        <f t="shared" si="131"/>
        <v>4</v>
      </c>
      <c r="AN69" s="753" t="s">
        <v>78</v>
      </c>
      <c r="AO69" s="749">
        <f t="shared" si="132"/>
        <v>1</v>
      </c>
      <c r="AP69" s="749">
        <f t="shared" si="133"/>
        <v>1</v>
      </c>
      <c r="AQ69" s="749">
        <f t="shared" si="134"/>
        <v>3</v>
      </c>
      <c r="AR69" s="749">
        <f t="shared" si="135"/>
        <v>-2</v>
      </c>
      <c r="AT69" s="749">
        <v>3</v>
      </c>
      <c r="AU69" s="749" t="str">
        <f t="shared" si="136"/>
        <v>Sydkorea</v>
      </c>
      <c r="AV69" s="749">
        <f t="shared" si="137"/>
        <v>3</v>
      </c>
      <c r="AW69" s="749">
        <f t="shared" si="138"/>
        <v>4</v>
      </c>
      <c r="AX69" s="749">
        <f t="shared" si="139"/>
        <v>4</v>
      </c>
      <c r="AY69" s="749">
        <f t="shared" si="140"/>
        <v>0</v>
      </c>
      <c r="AZ69" s="811">
        <v>31</v>
      </c>
      <c r="BA69" s="818">
        <v>41812.541666666664</v>
      </c>
      <c r="BB69" s="813" t="s">
        <v>77</v>
      </c>
      <c r="BC69" s="814" t="s">
        <v>6</v>
      </c>
      <c r="BD69" s="815" t="s">
        <v>79</v>
      </c>
      <c r="BE69" s="817">
        <f>IF(G69='Resultat &amp; tabell'!$G69,2,0)</f>
        <v>0</v>
      </c>
      <c r="BF69" s="816" t="s">
        <v>6</v>
      </c>
      <c r="BG69" s="817">
        <f>IF(I69='Resultat &amp; tabell'!$I69,2,0)</f>
        <v>2</v>
      </c>
      <c r="BH69" s="817">
        <f>IF(J69='Resultat &amp; tabell'!$J69,1,0)</f>
        <v>0</v>
      </c>
      <c r="BI69" s="801">
        <f t="shared" si="128"/>
        <v>2</v>
      </c>
      <c r="BK69" s="819"/>
      <c r="BL69" s="841"/>
      <c r="BM69" s="841"/>
      <c r="BN69" s="841"/>
      <c r="BO69" s="841"/>
    </row>
    <row r="70" spans="2:67" ht="14.25" customHeight="1" x14ac:dyDescent="0.25">
      <c r="B70" s="740">
        <v>32</v>
      </c>
      <c r="C70" s="783">
        <v>41812.666666666664</v>
      </c>
      <c r="D70" s="779" t="s">
        <v>181</v>
      </c>
      <c r="E70" s="780" t="s">
        <v>6</v>
      </c>
      <c r="F70" s="781" t="s">
        <v>180</v>
      </c>
      <c r="G70" s="937">
        <v>1</v>
      </c>
      <c r="H70" s="794" t="s">
        <v>6</v>
      </c>
      <c r="I70" s="936">
        <v>1</v>
      </c>
      <c r="J70" s="936" t="s">
        <v>214</v>
      </c>
      <c r="K70" s="870">
        <f>IF('Resultat &amp; tabell'!J70="",0,BI70)</f>
        <v>0</v>
      </c>
      <c r="L70" s="860">
        <v>4</v>
      </c>
      <c r="M70" s="880" t="str">
        <f>VLOOKUP(L70,$AT$67:$AY$70,2,FALSE)</f>
        <v>Algeriet</v>
      </c>
      <c r="N70" s="877">
        <f>VLOOKUP(M70,$AU$67:$AY$70,2,FALSE)</f>
        <v>1</v>
      </c>
      <c r="O70" s="877">
        <f>VLOOKUP(M70,$AU$67:$AY$70,3,FALSE)</f>
        <v>1</v>
      </c>
      <c r="P70" s="877">
        <f>VLOOKUP(M70,$AU$67:$AY$70,4,FALSE)</f>
        <v>3</v>
      </c>
      <c r="Q70" s="878">
        <f>VLOOKUP(M70,$AU$67:$AY$70,5,FALSE)</f>
        <v>-2</v>
      </c>
      <c r="Z70" s="753" t="s">
        <v>80</v>
      </c>
      <c r="AA70" s="754">
        <f t="shared" si="122"/>
        <v>1</v>
      </c>
      <c r="AB70" s="754">
        <f t="shared" si="123"/>
        <v>1</v>
      </c>
      <c r="AC70" s="754">
        <f t="shared" si="124"/>
        <v>1</v>
      </c>
      <c r="AD70" s="753" t="s">
        <v>78</v>
      </c>
      <c r="AE70" s="754">
        <f t="shared" si="125"/>
        <v>1</v>
      </c>
      <c r="AF70" s="750">
        <f t="shared" si="126"/>
        <v>1</v>
      </c>
      <c r="AG70" s="750">
        <f t="shared" si="127"/>
        <v>1</v>
      </c>
      <c r="AI70" s="749">
        <f>RANK($AJ70,$AJ$67:$AJ$71,1)+COUNTIF($AJ$67:$AJ70,$AJ70)-1</f>
        <v>3</v>
      </c>
      <c r="AJ70" s="749">
        <f>AK70+AL70+AM70</f>
        <v>3</v>
      </c>
      <c r="AK70" s="749">
        <f t="shared" si="129"/>
        <v>0</v>
      </c>
      <c r="AL70" s="749">
        <f t="shared" si="130"/>
        <v>0</v>
      </c>
      <c r="AM70" s="749">
        <f t="shared" si="131"/>
        <v>3</v>
      </c>
      <c r="AN70" s="753" t="s">
        <v>80</v>
      </c>
      <c r="AO70" s="749">
        <f t="shared" si="132"/>
        <v>3</v>
      </c>
      <c r="AP70" s="749">
        <f t="shared" si="133"/>
        <v>4</v>
      </c>
      <c r="AQ70" s="749">
        <f t="shared" si="134"/>
        <v>4</v>
      </c>
      <c r="AR70" s="749">
        <f t="shared" si="135"/>
        <v>0</v>
      </c>
      <c r="AT70" s="749">
        <v>4</v>
      </c>
      <c r="AU70" s="749" t="str">
        <f t="shared" si="136"/>
        <v>Algeriet</v>
      </c>
      <c r="AV70" s="749">
        <f t="shared" si="137"/>
        <v>1</v>
      </c>
      <c r="AW70" s="749">
        <f t="shared" si="138"/>
        <v>1</v>
      </c>
      <c r="AX70" s="749">
        <f t="shared" si="139"/>
        <v>3</v>
      </c>
      <c r="AY70" s="749">
        <f t="shared" si="140"/>
        <v>-2</v>
      </c>
      <c r="AZ70" s="811">
        <v>32</v>
      </c>
      <c r="BA70" s="818">
        <v>41812.666666666664</v>
      </c>
      <c r="BB70" s="813" t="s">
        <v>80</v>
      </c>
      <c r="BC70" s="814" t="s">
        <v>6</v>
      </c>
      <c r="BD70" s="815" t="s">
        <v>78</v>
      </c>
      <c r="BE70" s="817">
        <f>IF(G70='Resultat &amp; tabell'!$G70,2,0)</f>
        <v>0</v>
      </c>
      <c r="BF70" s="816" t="s">
        <v>6</v>
      </c>
      <c r="BG70" s="817">
        <f>IF(I70='Resultat &amp; tabell'!$I70,2,0)</f>
        <v>0</v>
      </c>
      <c r="BH70" s="817">
        <f>IF(J70='Resultat &amp; tabell'!$J70,1,0)</f>
        <v>0</v>
      </c>
      <c r="BI70" s="801">
        <f t="shared" si="128"/>
        <v>0</v>
      </c>
      <c r="BK70" s="819"/>
      <c r="BL70" s="841"/>
      <c r="BM70" s="841"/>
      <c r="BN70" s="841"/>
      <c r="BO70" s="841"/>
    </row>
    <row r="71" spans="2:67" ht="14.25" customHeight="1" x14ac:dyDescent="0.25">
      <c r="B71" s="740">
        <v>47</v>
      </c>
      <c r="C71" s="783">
        <v>41816.708333333336</v>
      </c>
      <c r="D71" s="779" t="s">
        <v>181</v>
      </c>
      <c r="E71" s="780" t="s">
        <v>6</v>
      </c>
      <c r="F71" s="781" t="s">
        <v>179</v>
      </c>
      <c r="G71" s="937">
        <v>1</v>
      </c>
      <c r="H71" s="794" t="s">
        <v>6</v>
      </c>
      <c r="I71" s="936">
        <v>1</v>
      </c>
      <c r="J71" s="936" t="s">
        <v>214</v>
      </c>
      <c r="K71" s="870">
        <f>IF('Resultat &amp; tabell'!J71="",0,BI71)</f>
        <v>0</v>
      </c>
      <c r="M71" s="736"/>
      <c r="N71" s="736"/>
      <c r="P71" s="736"/>
      <c r="R71" s="736"/>
      <c r="Z71" s="753" t="s">
        <v>80</v>
      </c>
      <c r="AA71" s="754">
        <f t="shared" si="122"/>
        <v>1</v>
      </c>
      <c r="AB71" s="754">
        <f t="shared" si="123"/>
        <v>1</v>
      </c>
      <c r="AC71" s="754">
        <f t="shared" si="124"/>
        <v>1</v>
      </c>
      <c r="AD71" s="753" t="s">
        <v>77</v>
      </c>
      <c r="AE71" s="754">
        <f t="shared" si="125"/>
        <v>1</v>
      </c>
      <c r="AF71" s="750">
        <f t="shared" si="126"/>
        <v>1</v>
      </c>
      <c r="AG71" s="750">
        <f t="shared" si="127"/>
        <v>1</v>
      </c>
      <c r="AZ71" s="811">
        <v>47</v>
      </c>
      <c r="BA71" s="818">
        <v>41816.708333333336</v>
      </c>
      <c r="BB71" s="813" t="s">
        <v>80</v>
      </c>
      <c r="BC71" s="814" t="s">
        <v>6</v>
      </c>
      <c r="BD71" s="815" t="s">
        <v>77</v>
      </c>
      <c r="BE71" s="817">
        <f>IF(G71='Resultat &amp; tabell'!$G71,2,0)</f>
        <v>0</v>
      </c>
      <c r="BF71" s="816" t="s">
        <v>6</v>
      </c>
      <c r="BG71" s="817">
        <f>IF(I71='Resultat &amp; tabell'!$I71,2,0)</f>
        <v>0</v>
      </c>
      <c r="BH71" s="817">
        <f>IF(J71='Resultat &amp; tabell'!$J71,1,0)</f>
        <v>0</v>
      </c>
      <c r="BI71" s="801">
        <f t="shared" si="128"/>
        <v>0</v>
      </c>
      <c r="BN71" s="820"/>
      <c r="BO71" s="820"/>
    </row>
    <row r="72" spans="2:67" ht="14.25" customHeight="1" x14ac:dyDescent="0.25">
      <c r="B72" s="740">
        <v>48</v>
      </c>
      <c r="C72" s="783">
        <v>41816.708333333336</v>
      </c>
      <c r="D72" s="779" t="s">
        <v>180</v>
      </c>
      <c r="E72" s="780" t="s">
        <v>6</v>
      </c>
      <c r="F72" s="781" t="s">
        <v>178</v>
      </c>
      <c r="G72" s="937">
        <v>0</v>
      </c>
      <c r="H72" s="794" t="s">
        <v>6</v>
      </c>
      <c r="I72" s="936">
        <v>1</v>
      </c>
      <c r="J72" s="936">
        <v>2</v>
      </c>
      <c r="K72" s="870">
        <f>IF('Resultat &amp; tabell'!J72="",0,BI72)</f>
        <v>0</v>
      </c>
      <c r="Z72" s="753" t="s">
        <v>78</v>
      </c>
      <c r="AA72" s="754">
        <f t="shared" si="122"/>
        <v>0</v>
      </c>
      <c r="AB72" s="754">
        <f t="shared" si="123"/>
        <v>0</v>
      </c>
      <c r="AC72" s="754">
        <f t="shared" si="124"/>
        <v>1</v>
      </c>
      <c r="AD72" s="753" t="s">
        <v>79</v>
      </c>
      <c r="AE72" s="754">
        <f t="shared" si="125"/>
        <v>3</v>
      </c>
      <c r="AF72" s="750">
        <f t="shared" si="126"/>
        <v>1</v>
      </c>
      <c r="AG72" s="750">
        <f t="shared" si="127"/>
        <v>0</v>
      </c>
      <c r="AZ72" s="811">
        <v>48</v>
      </c>
      <c r="BA72" s="818">
        <v>41816.708333333336</v>
      </c>
      <c r="BB72" s="813" t="s">
        <v>78</v>
      </c>
      <c r="BC72" s="814" t="s">
        <v>6</v>
      </c>
      <c r="BD72" s="815" t="s">
        <v>79</v>
      </c>
      <c r="BE72" s="817">
        <f>IF(G72='Resultat &amp; tabell'!$G72,2,0)</f>
        <v>2</v>
      </c>
      <c r="BF72" s="816" t="s">
        <v>6</v>
      </c>
      <c r="BG72" s="817">
        <f>IF(I72='Resultat &amp; tabell'!$I72,2,0)</f>
        <v>0</v>
      </c>
      <c r="BH72" s="817">
        <f>IF(J72='Resultat &amp; tabell'!$J72,1,0)</f>
        <v>0</v>
      </c>
      <c r="BI72" s="801">
        <f t="shared" si="128"/>
        <v>2</v>
      </c>
    </row>
    <row r="73" spans="2:67" ht="14.25" customHeight="1" x14ac:dyDescent="0.25">
      <c r="K73" s="883"/>
      <c r="BI73" s="802"/>
    </row>
    <row r="74" spans="2:67" ht="14.25" customHeight="1" x14ac:dyDescent="0.25">
      <c r="B74" s="743" t="s">
        <v>1</v>
      </c>
      <c r="C74" s="755"/>
      <c r="D74" s="746"/>
      <c r="K74" s="883"/>
      <c r="Z74" s="750"/>
      <c r="AZ74" s="805" t="s">
        <v>1</v>
      </c>
      <c r="BA74" s="826"/>
      <c r="BB74" s="769"/>
      <c r="BI74" s="802"/>
      <c r="BK74" s="850" t="s">
        <v>1</v>
      </c>
      <c r="BL74" s="851"/>
      <c r="BM74" s="852"/>
      <c r="BN74" s="853"/>
      <c r="BO74" s="853"/>
    </row>
    <row r="75" spans="2:67" ht="14.25" customHeight="1" x14ac:dyDescent="0.25">
      <c r="B75" s="790" t="s">
        <v>2</v>
      </c>
      <c r="C75" s="79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792" t="s">
        <v>81</v>
      </c>
      <c r="K75" s="887" t="s">
        <v>89</v>
      </c>
      <c r="M75" s="899" t="s">
        <v>126</v>
      </c>
      <c r="N75" s="900"/>
      <c r="O75" s="265" t="s">
        <v>157</v>
      </c>
      <c r="P75" s="266"/>
      <c r="Q75" s="266"/>
      <c r="R75" s="267"/>
      <c r="Z75" s="762" t="s">
        <v>2</v>
      </c>
      <c r="AA75" s="762"/>
      <c r="AB75" s="762"/>
      <c r="AC75" s="762"/>
      <c r="AD75" s="762"/>
      <c r="AZ75" s="833" t="s">
        <v>2</v>
      </c>
      <c r="BA75" s="83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832" t="s">
        <v>81</v>
      </c>
      <c r="BI75" s="793" t="s">
        <v>89</v>
      </c>
      <c r="BK75" s="772" t="s">
        <v>104</v>
      </c>
      <c r="BL75" s="804" t="s">
        <v>103</v>
      </c>
      <c r="BM75" s="804" t="s">
        <v>105</v>
      </c>
      <c r="BN75" s="804" t="s">
        <v>106</v>
      </c>
      <c r="BO75" s="804" t="s">
        <v>89</v>
      </c>
    </row>
    <row r="76" spans="2:67" ht="14.25" customHeight="1" x14ac:dyDescent="0.25">
      <c r="B76" s="739">
        <v>49</v>
      </c>
      <c r="C76" s="784">
        <v>41818</v>
      </c>
      <c r="D76" s="779" t="str">
        <f>M4</f>
        <v>Brasilien</v>
      </c>
      <c r="E76" s="788" t="s">
        <v>6</v>
      </c>
      <c r="F76" s="781" t="str">
        <f>M14</f>
        <v>Spanien</v>
      </c>
      <c r="G76" s="942">
        <v>2</v>
      </c>
      <c r="H76" s="796" t="s">
        <v>6</v>
      </c>
      <c r="I76" s="940">
        <v>1</v>
      </c>
      <c r="J76" s="940">
        <v>1</v>
      </c>
      <c r="K76" s="870">
        <f t="shared" ref="K76:K83" si="141">BI76</f>
        <v>0</v>
      </c>
      <c r="M76" s="938" t="s">
        <v>5</v>
      </c>
      <c r="N76" s="900"/>
      <c r="O76" s="268">
        <f>BO92</f>
        <v>6</v>
      </c>
      <c r="P76" s="269"/>
      <c r="Q76" s="269"/>
      <c r="R76" s="270"/>
      <c r="Z76" s="754" t="s">
        <v>8</v>
      </c>
      <c r="AD76" s="753" t="s">
        <v>9</v>
      </c>
      <c r="AZ76" s="821">
        <v>49</v>
      </c>
      <c r="BA76" s="822">
        <v>41818</v>
      </c>
      <c r="BB76" s="813" t="str">
        <f t="shared" ref="BB76:BB83" si="142">D76</f>
        <v>Brasilien</v>
      </c>
      <c r="BC76" s="837" t="s">
        <v>6</v>
      </c>
      <c r="BD76" s="813" t="str">
        <f t="shared" ref="BD76:BD83" si="143">F76</f>
        <v>Spanien</v>
      </c>
      <c r="BE76" s="817">
        <f>IF(G76='Resultat &amp; tabell'!$G76,2,0)</f>
        <v>0</v>
      </c>
      <c r="BF76" s="838" t="s">
        <v>6</v>
      </c>
      <c r="BG76" s="817">
        <f>IF(I76='Resultat &amp; tabell'!$I76,2,0)</f>
        <v>0</v>
      </c>
      <c r="BH76" s="817">
        <f>IF(J76='Resultat &amp; tabell'!$J76,1,0)</f>
        <v>0</v>
      </c>
      <c r="BI76" s="801">
        <f t="shared" ref="BI76:BI83" si="144">SUM(BE76+BG76+BH76)</f>
        <v>0</v>
      </c>
      <c r="BK76" s="819" t="str">
        <f>BB76</f>
        <v>Brasilien</v>
      </c>
      <c r="BL76" s="819" t="str">
        <f>'Resultat &amp; tabell'!D76</f>
        <v>Brasilien</v>
      </c>
      <c r="BM76" s="847" t="str">
        <f>VLOOKUP(BK76,$BL$76:$BL$91,1,FALSE)</f>
        <v>Brasilien</v>
      </c>
      <c r="BN76" s="849" t="str">
        <f>BM76</f>
        <v>Brasilien</v>
      </c>
      <c r="BO76" s="769">
        <f t="shared" ref="BO76:BO91" si="145">IFERROR(IF(BM76=BN76,2,0),0)</f>
        <v>2</v>
      </c>
    </row>
    <row r="77" spans="2:67" ht="14.25" customHeight="1" x14ac:dyDescent="0.25">
      <c r="B77" s="740">
        <v>50</v>
      </c>
      <c r="C77" s="783">
        <v>41818.708333333336</v>
      </c>
      <c r="D77" s="779" t="str">
        <f>M22</f>
        <v>Elfenbenskusten</v>
      </c>
      <c r="E77" s="788" t="s">
        <v>6</v>
      </c>
      <c r="F77" s="781" t="str">
        <f>M32</f>
        <v>England</v>
      </c>
      <c r="G77" s="941">
        <v>1</v>
      </c>
      <c r="H77" s="794" t="s">
        <v>6</v>
      </c>
      <c r="I77" s="939">
        <v>1</v>
      </c>
      <c r="J77" s="939">
        <v>2</v>
      </c>
      <c r="K77" s="870">
        <f t="shared" si="141"/>
        <v>0</v>
      </c>
      <c r="M77" s="938" t="s">
        <v>59</v>
      </c>
      <c r="N77" s="900"/>
      <c r="O77" s="901"/>
      <c r="P77" s="860"/>
      <c r="Q77" s="860"/>
      <c r="Z77" s="754" t="s">
        <v>12</v>
      </c>
      <c r="AD77" s="753" t="s">
        <v>13</v>
      </c>
      <c r="AZ77" s="811">
        <v>50</v>
      </c>
      <c r="BA77" s="818">
        <v>41818.708333333336</v>
      </c>
      <c r="BB77" s="813" t="str">
        <f t="shared" si="142"/>
        <v>Elfenbenskusten</v>
      </c>
      <c r="BC77" s="837" t="s">
        <v>6</v>
      </c>
      <c r="BD77" s="813" t="str">
        <f t="shared" si="143"/>
        <v>England</v>
      </c>
      <c r="BE77" s="817">
        <f>IF(G77='Resultat &amp; tabell'!$G77,2,0)</f>
        <v>0</v>
      </c>
      <c r="BF77" s="816" t="s">
        <v>6</v>
      </c>
      <c r="BG77" s="817">
        <f>IF(I77='Resultat &amp; tabell'!$I77,2,0)</f>
        <v>0</v>
      </c>
      <c r="BH77" s="817">
        <f>IF(J77='Resultat &amp; tabell'!$J77,1,0)</f>
        <v>0</v>
      </c>
      <c r="BI77" s="801">
        <f t="shared" si="144"/>
        <v>0</v>
      </c>
      <c r="BK77" s="819" t="str">
        <f t="shared" ref="BK77:BK83" si="146">BB77</f>
        <v>Elfenbenskusten</v>
      </c>
      <c r="BL77" s="819" t="str">
        <f>'Resultat &amp; tabell'!D77</f>
        <v>Vinnare grupp C</v>
      </c>
      <c r="BM77" s="847" t="e">
        <f t="shared" ref="BM77:BM91" si="147">VLOOKUP(BK77,$BL$76:$BL$91,1,FALSE)</f>
        <v>#N/A</v>
      </c>
      <c r="BN77" s="849" t="e">
        <f t="shared" ref="BN77:BN91" si="148">BM77</f>
        <v>#N/A</v>
      </c>
      <c r="BO77" s="769">
        <f t="shared" si="145"/>
        <v>0</v>
      </c>
    </row>
    <row r="78" spans="2:67" ht="14.25" customHeight="1" x14ac:dyDescent="0.25">
      <c r="B78" s="740">
        <v>51</v>
      </c>
      <c r="C78" s="783">
        <v>41819.541666666664</v>
      </c>
      <c r="D78" s="779" t="str">
        <f>M13</f>
        <v>Chile</v>
      </c>
      <c r="E78" s="788" t="s">
        <v>6</v>
      </c>
      <c r="F78" s="781" t="str">
        <f>M5</f>
        <v>Kamerun</v>
      </c>
      <c r="G78" s="941">
        <v>2</v>
      </c>
      <c r="H78" s="794" t="s">
        <v>6</v>
      </c>
      <c r="I78" s="939">
        <v>0</v>
      </c>
      <c r="J78" s="939">
        <v>1</v>
      </c>
      <c r="K78" s="870">
        <f t="shared" si="141"/>
        <v>0</v>
      </c>
      <c r="M78" s="938" t="s">
        <v>30</v>
      </c>
      <c r="N78" s="900"/>
      <c r="O78" s="901"/>
      <c r="P78" s="860"/>
      <c r="Q78" s="860"/>
      <c r="Z78" s="754" t="s">
        <v>14</v>
      </c>
      <c r="AD78" s="753" t="s">
        <v>15</v>
      </c>
      <c r="AZ78" s="811">
        <v>51</v>
      </c>
      <c r="BA78" s="818">
        <v>41819.541666666664</v>
      </c>
      <c r="BB78" s="813" t="str">
        <f t="shared" si="142"/>
        <v>Chile</v>
      </c>
      <c r="BC78" s="837" t="s">
        <v>6</v>
      </c>
      <c r="BD78" s="813" t="str">
        <f t="shared" si="143"/>
        <v>Kamerun</v>
      </c>
      <c r="BE78" s="817">
        <f>IF(G78='Resultat &amp; tabell'!$G78,2,0)</f>
        <v>0</v>
      </c>
      <c r="BF78" s="816" t="s">
        <v>6</v>
      </c>
      <c r="BG78" s="817">
        <f>IF(I78='Resultat &amp; tabell'!$I78,2,0)</f>
        <v>0</v>
      </c>
      <c r="BH78" s="817">
        <f>IF(J78='Resultat &amp; tabell'!$J78,1,0)</f>
        <v>0</v>
      </c>
      <c r="BI78" s="801">
        <f t="shared" si="144"/>
        <v>0</v>
      </c>
      <c r="BK78" s="819" t="str">
        <f t="shared" si="146"/>
        <v>Chile</v>
      </c>
      <c r="BL78" s="819" t="str">
        <f>'Resultat &amp; tabell'!D78</f>
        <v>Holland</v>
      </c>
      <c r="BM78" s="847" t="str">
        <f t="shared" si="147"/>
        <v>Chile</v>
      </c>
      <c r="BN78" s="849" t="str">
        <f t="shared" si="148"/>
        <v>Chile</v>
      </c>
      <c r="BO78" s="769">
        <f t="shared" si="145"/>
        <v>2</v>
      </c>
    </row>
    <row r="79" spans="2:67" ht="14.25" customHeight="1" x14ac:dyDescent="0.25">
      <c r="B79" s="740">
        <v>52</v>
      </c>
      <c r="C79" s="783">
        <v>41819.708333333336</v>
      </c>
      <c r="D79" s="779" t="str">
        <f>M31</f>
        <v>Uruguay</v>
      </c>
      <c r="E79" s="788" t="s">
        <v>6</v>
      </c>
      <c r="F79" s="781" t="str">
        <f>M23</f>
        <v>Japan</v>
      </c>
      <c r="G79" s="941">
        <v>2</v>
      </c>
      <c r="H79" s="794" t="s">
        <v>6</v>
      </c>
      <c r="I79" s="939">
        <v>0</v>
      </c>
      <c r="J79" s="939">
        <v>1</v>
      </c>
      <c r="K79" s="870">
        <f t="shared" si="141"/>
        <v>0</v>
      </c>
      <c r="M79" s="938" t="s">
        <v>55</v>
      </c>
      <c r="N79" s="900"/>
      <c r="O79" s="901"/>
      <c r="P79" s="860"/>
      <c r="Q79" s="860"/>
      <c r="Z79" s="754" t="s">
        <v>16</v>
      </c>
      <c r="AD79" s="753" t="s">
        <v>17</v>
      </c>
      <c r="AZ79" s="811">
        <v>52</v>
      </c>
      <c r="BA79" s="818">
        <v>41819.708333333336</v>
      </c>
      <c r="BB79" s="813" t="str">
        <f t="shared" si="142"/>
        <v>Uruguay</v>
      </c>
      <c r="BC79" s="837" t="s">
        <v>6</v>
      </c>
      <c r="BD79" s="813" t="str">
        <f t="shared" si="143"/>
        <v>Japan</v>
      </c>
      <c r="BE79" s="817">
        <f>IF(G79='Resultat &amp; tabell'!$G79,2,0)</f>
        <v>0</v>
      </c>
      <c r="BF79" s="816" t="s">
        <v>6</v>
      </c>
      <c r="BG79" s="817">
        <f>IF(I79='Resultat &amp; tabell'!$I79,2,0)</f>
        <v>0</v>
      </c>
      <c r="BH79" s="817">
        <f>IF(J79='Resultat &amp; tabell'!$J79,1,0)</f>
        <v>0</v>
      </c>
      <c r="BI79" s="801">
        <f t="shared" si="144"/>
        <v>0</v>
      </c>
      <c r="BK79" s="819" t="str">
        <f t="shared" si="146"/>
        <v>Uruguay</v>
      </c>
      <c r="BL79" s="819" t="str">
        <f>'Resultat &amp; tabell'!D79</f>
        <v>Costa Rica</v>
      </c>
      <c r="BM79" s="847" t="str">
        <f t="shared" si="147"/>
        <v>Uruguay</v>
      </c>
      <c r="BN79" s="849" t="str">
        <f t="shared" si="148"/>
        <v>Uruguay</v>
      </c>
      <c r="BO79" s="769">
        <f t="shared" si="145"/>
        <v>2</v>
      </c>
    </row>
    <row r="80" spans="2:67" ht="14.25" customHeight="1" x14ac:dyDescent="0.25">
      <c r="B80" s="786">
        <v>53</v>
      </c>
      <c r="C80" s="798">
        <v>41820.541666666664</v>
      </c>
      <c r="D80" s="779" t="str">
        <f>M40</f>
        <v>Frankrike</v>
      </c>
      <c r="E80" s="788" t="s">
        <v>6</v>
      </c>
      <c r="F80" s="781" t="str">
        <f>M50</f>
        <v>Nigeria</v>
      </c>
      <c r="G80" s="941">
        <v>1</v>
      </c>
      <c r="H80" s="794" t="s">
        <v>6</v>
      </c>
      <c r="I80" s="939">
        <v>1</v>
      </c>
      <c r="J80" s="939" t="s">
        <v>214</v>
      </c>
      <c r="K80" s="870">
        <f t="shared" si="141"/>
        <v>0</v>
      </c>
      <c r="M80" s="938" t="s">
        <v>64</v>
      </c>
      <c r="N80" s="900"/>
      <c r="O80" s="901"/>
      <c r="P80" s="860"/>
      <c r="Q80" s="860"/>
      <c r="Z80" s="754" t="s">
        <v>18</v>
      </c>
      <c r="AD80" s="753" t="s">
        <v>19</v>
      </c>
      <c r="AZ80" s="839">
        <v>53</v>
      </c>
      <c r="BA80" s="840">
        <v>41820.541666666664</v>
      </c>
      <c r="BB80" s="813" t="str">
        <f t="shared" si="142"/>
        <v>Frankrike</v>
      </c>
      <c r="BC80" s="837" t="s">
        <v>6</v>
      </c>
      <c r="BD80" s="813" t="str">
        <f t="shared" si="143"/>
        <v>Nigeria</v>
      </c>
      <c r="BE80" s="817">
        <f>IF(G80='Resultat &amp; tabell'!$G80,2,0)</f>
        <v>0</v>
      </c>
      <c r="BF80" s="816" t="s">
        <v>6</v>
      </c>
      <c r="BG80" s="817">
        <f>IF(I80='Resultat &amp; tabell'!$I80,2,0)</f>
        <v>0</v>
      </c>
      <c r="BH80" s="817">
        <f>IF(J80='Resultat &amp; tabell'!$J80,1,0)</f>
        <v>0</v>
      </c>
      <c r="BI80" s="801">
        <f t="shared" si="144"/>
        <v>0</v>
      </c>
      <c r="BK80" s="819" t="str">
        <f t="shared" si="146"/>
        <v>Frankrike</v>
      </c>
      <c r="BL80" s="819" t="str">
        <f>'Resultat &amp; tabell'!D80</f>
        <v>Vinnare grupp E</v>
      </c>
      <c r="BM80" s="847" t="e">
        <f t="shared" si="147"/>
        <v>#N/A</v>
      </c>
      <c r="BN80" s="849" t="e">
        <f t="shared" si="148"/>
        <v>#N/A</v>
      </c>
      <c r="BO80" s="769">
        <f t="shared" si="145"/>
        <v>0</v>
      </c>
    </row>
    <row r="81" spans="2:67" ht="14.25" customHeight="1" x14ac:dyDescent="0.25">
      <c r="B81" s="740">
        <v>54</v>
      </c>
      <c r="C81" s="783">
        <v>41820.708333333336</v>
      </c>
      <c r="D81" s="779" t="str">
        <f>M58</f>
        <v>Tyskland</v>
      </c>
      <c r="E81" s="788" t="s">
        <v>6</v>
      </c>
      <c r="F81" s="781" t="str">
        <f>M68</f>
        <v>Belgien</v>
      </c>
      <c r="G81" s="941">
        <v>3</v>
      </c>
      <c r="H81" s="794" t="s">
        <v>6</v>
      </c>
      <c r="I81" s="939">
        <v>0</v>
      </c>
      <c r="J81" s="939">
        <v>1</v>
      </c>
      <c r="K81" s="870">
        <f t="shared" si="141"/>
        <v>0</v>
      </c>
      <c r="M81" s="938" t="s">
        <v>72</v>
      </c>
      <c r="N81" s="900"/>
      <c r="O81" s="901"/>
      <c r="P81" s="860"/>
      <c r="Q81" s="860"/>
      <c r="Z81" s="754" t="s">
        <v>20</v>
      </c>
      <c r="AD81" s="753" t="s">
        <v>21</v>
      </c>
      <c r="AZ81" s="811">
        <v>54</v>
      </c>
      <c r="BA81" s="818">
        <v>41820.708333333336</v>
      </c>
      <c r="BB81" s="813" t="str">
        <f t="shared" si="142"/>
        <v>Tyskland</v>
      </c>
      <c r="BC81" s="837" t="s">
        <v>6</v>
      </c>
      <c r="BD81" s="813" t="str">
        <f t="shared" si="143"/>
        <v>Belgien</v>
      </c>
      <c r="BE81" s="817">
        <f>IF(G81='Resultat &amp; tabell'!$G81,2,0)</f>
        <v>0</v>
      </c>
      <c r="BF81" s="816" t="s">
        <v>6</v>
      </c>
      <c r="BG81" s="817">
        <f>IF(I81='Resultat &amp; tabell'!$I81,2,0)</f>
        <v>0</v>
      </c>
      <c r="BH81" s="817">
        <f>IF(J81='Resultat &amp; tabell'!$J81,1,0)</f>
        <v>0</v>
      </c>
      <c r="BI81" s="801">
        <f t="shared" si="144"/>
        <v>0</v>
      </c>
      <c r="BK81" s="819" t="str">
        <f t="shared" si="146"/>
        <v>Tyskland</v>
      </c>
      <c r="BL81" s="819" t="str">
        <f>'Resultat &amp; tabell'!D81</f>
        <v>Vinnare grupp G</v>
      </c>
      <c r="BM81" s="847" t="e">
        <f t="shared" si="147"/>
        <v>#N/A</v>
      </c>
      <c r="BN81" s="849" t="e">
        <f t="shared" si="148"/>
        <v>#N/A</v>
      </c>
      <c r="BO81" s="769">
        <f t="shared" si="145"/>
        <v>0</v>
      </c>
    </row>
    <row r="82" spans="2:67" ht="14.25" customHeight="1" x14ac:dyDescent="0.25">
      <c r="B82" s="740">
        <v>55</v>
      </c>
      <c r="C82" s="783">
        <v>41821</v>
      </c>
      <c r="D82" s="779" t="str">
        <f>M49</f>
        <v>Argentina</v>
      </c>
      <c r="E82" s="788" t="s">
        <v>6</v>
      </c>
      <c r="F82" s="781" t="str">
        <f>M41</f>
        <v>Schweiz</v>
      </c>
      <c r="G82" s="941">
        <v>2</v>
      </c>
      <c r="H82" s="741" t="s">
        <v>6</v>
      </c>
      <c r="I82" s="939">
        <v>1</v>
      </c>
      <c r="J82" s="939">
        <v>1</v>
      </c>
      <c r="K82" s="870">
        <f t="shared" si="141"/>
        <v>0</v>
      </c>
      <c r="M82" s="938" t="s">
        <v>67</v>
      </c>
      <c r="N82" s="900"/>
      <c r="O82" s="901"/>
      <c r="P82" s="860"/>
      <c r="Q82" s="860"/>
      <c r="Z82" s="754" t="s">
        <v>22</v>
      </c>
      <c r="AD82" s="753" t="s">
        <v>23</v>
      </c>
      <c r="AZ82" s="811">
        <v>55</v>
      </c>
      <c r="BA82" s="818">
        <v>41821</v>
      </c>
      <c r="BB82" s="813" t="str">
        <f t="shared" si="142"/>
        <v>Argentina</v>
      </c>
      <c r="BC82" s="837" t="s">
        <v>6</v>
      </c>
      <c r="BD82" s="813" t="str">
        <f t="shared" si="143"/>
        <v>Schweiz</v>
      </c>
      <c r="BE82" s="817">
        <f>IF(G82='Resultat &amp; tabell'!$G82,2,0)</f>
        <v>0</v>
      </c>
      <c r="BF82" s="841" t="s">
        <v>6</v>
      </c>
      <c r="BG82" s="817">
        <f>IF(I82='Resultat &amp; tabell'!$I82,2,0)</f>
        <v>0</v>
      </c>
      <c r="BH82" s="817">
        <f>IF(J82='Resultat &amp; tabell'!$J82,1,0)</f>
        <v>0</v>
      </c>
      <c r="BI82" s="801">
        <f t="shared" si="144"/>
        <v>0</v>
      </c>
      <c r="BK82" s="819" t="str">
        <f t="shared" si="146"/>
        <v>Argentina</v>
      </c>
      <c r="BL82" s="819" t="str">
        <f>'Resultat &amp; tabell'!D82</f>
        <v>Vinnare grupp F</v>
      </c>
      <c r="BM82" s="847" t="e">
        <f t="shared" si="147"/>
        <v>#N/A</v>
      </c>
      <c r="BN82" s="849" t="e">
        <f t="shared" si="148"/>
        <v>#N/A</v>
      </c>
      <c r="BO82" s="769">
        <f t="shared" si="145"/>
        <v>0</v>
      </c>
    </row>
    <row r="83" spans="2:67" ht="14.25" customHeight="1" x14ac:dyDescent="0.25">
      <c r="B83" s="740">
        <v>56</v>
      </c>
      <c r="C83" s="783">
        <v>41821</v>
      </c>
      <c r="D83" s="779" t="str">
        <f>M67</f>
        <v>Ryssland</v>
      </c>
      <c r="E83" s="788" t="s">
        <v>6</v>
      </c>
      <c r="F83" s="781" t="str">
        <f>M59</f>
        <v>Portugal</v>
      </c>
      <c r="G83" s="941">
        <v>1</v>
      </c>
      <c r="H83" s="794" t="s">
        <v>6</v>
      </c>
      <c r="I83" s="939">
        <v>2</v>
      </c>
      <c r="J83" s="939">
        <v>2</v>
      </c>
      <c r="K83" s="870">
        <f t="shared" si="141"/>
        <v>0</v>
      </c>
      <c r="M83" s="938" t="s">
        <v>73</v>
      </c>
      <c r="N83" s="900"/>
      <c r="O83" s="901"/>
      <c r="P83" s="860"/>
      <c r="Q83" s="860"/>
      <c r="Z83" s="754" t="s">
        <v>25</v>
      </c>
      <c r="AD83" s="753" t="s">
        <v>26</v>
      </c>
      <c r="AZ83" s="811">
        <v>56</v>
      </c>
      <c r="BA83" s="818">
        <v>41821</v>
      </c>
      <c r="BB83" s="813" t="str">
        <f t="shared" si="142"/>
        <v>Ryssland</v>
      </c>
      <c r="BC83" s="837" t="s">
        <v>6</v>
      </c>
      <c r="BD83" s="813" t="str">
        <f t="shared" si="143"/>
        <v>Portugal</v>
      </c>
      <c r="BE83" s="817">
        <f>IF(G83='Resultat &amp; tabell'!$G83,2,0)</f>
        <v>0</v>
      </c>
      <c r="BF83" s="816" t="s">
        <v>6</v>
      </c>
      <c r="BG83" s="817">
        <f>IF(I83='Resultat &amp; tabell'!$I83,2,0)</f>
        <v>0</v>
      </c>
      <c r="BH83" s="817">
        <f>IF(J83='Resultat &amp; tabell'!$J83,1,0)</f>
        <v>0</v>
      </c>
      <c r="BI83" s="801">
        <f t="shared" si="144"/>
        <v>0</v>
      </c>
      <c r="BK83" s="819" t="str">
        <f t="shared" si="146"/>
        <v>Ryssland</v>
      </c>
      <c r="BL83" s="819" t="str">
        <f>'Resultat &amp; tabell'!D83</f>
        <v>Vinnare grupp H</v>
      </c>
      <c r="BM83" s="847" t="e">
        <f t="shared" si="147"/>
        <v>#N/A</v>
      </c>
      <c r="BN83" s="849" t="e">
        <f t="shared" si="148"/>
        <v>#N/A</v>
      </c>
      <c r="BO83" s="769">
        <f t="shared" si="145"/>
        <v>0</v>
      </c>
    </row>
    <row r="84" spans="2:67" ht="14.25" customHeight="1" x14ac:dyDescent="0.25">
      <c r="B84" s="745"/>
      <c r="C84" s="767"/>
      <c r="D84" s="745"/>
      <c r="E84" s="745"/>
      <c r="F84" s="745"/>
      <c r="G84" s="741"/>
      <c r="H84" s="741"/>
      <c r="I84" s="741"/>
      <c r="J84" s="741"/>
      <c r="K84" s="883"/>
      <c r="M84" s="902"/>
      <c r="N84" s="900"/>
      <c r="O84" s="901"/>
      <c r="P84" s="860"/>
      <c r="Q84" s="860"/>
      <c r="Z84" s="754"/>
      <c r="AZ84" s="820"/>
      <c r="BA84" s="842"/>
      <c r="BB84" s="820"/>
      <c r="BC84" s="820"/>
      <c r="BD84" s="820"/>
      <c r="BE84" s="841"/>
      <c r="BF84" s="841"/>
      <c r="BG84" s="841"/>
      <c r="BH84" s="841"/>
      <c r="BI84" s="802"/>
      <c r="BK84" s="819" t="str">
        <f t="shared" ref="BK84:BK91" si="149">BD76</f>
        <v>Spanien</v>
      </c>
      <c r="BL84" s="819" t="str">
        <f>'Resultat &amp; tabell'!F76</f>
        <v>Chile</v>
      </c>
      <c r="BM84" s="847" t="e">
        <f t="shared" si="147"/>
        <v>#N/A</v>
      </c>
      <c r="BN84" s="849" t="e">
        <f t="shared" si="148"/>
        <v>#N/A</v>
      </c>
      <c r="BO84" s="769">
        <f t="shared" si="145"/>
        <v>0</v>
      </c>
    </row>
    <row r="85" spans="2:67" ht="14.25" customHeight="1" x14ac:dyDescent="0.25">
      <c r="B85" s="743" t="s">
        <v>29</v>
      </c>
      <c r="C85" s="755"/>
      <c r="D85" s="746"/>
      <c r="K85" s="883"/>
      <c r="M85" s="902"/>
      <c r="N85" s="900"/>
      <c r="O85" s="901"/>
      <c r="P85" s="860"/>
      <c r="Q85" s="860"/>
      <c r="Z85" s="750"/>
      <c r="AZ85" s="805" t="s">
        <v>29</v>
      </c>
      <c r="BA85" s="826"/>
      <c r="BB85" s="769"/>
      <c r="BI85" s="802"/>
      <c r="BK85" s="819" t="str">
        <f t="shared" si="149"/>
        <v>England</v>
      </c>
      <c r="BL85" s="819" t="str">
        <f>'Resultat &amp; tabell'!F77</f>
        <v>Uruguay</v>
      </c>
      <c r="BM85" s="847" t="e">
        <f t="shared" si="147"/>
        <v>#N/A</v>
      </c>
      <c r="BN85" s="849" t="e">
        <f t="shared" si="148"/>
        <v>#N/A</v>
      </c>
      <c r="BO85" s="769">
        <f t="shared" si="145"/>
        <v>0</v>
      </c>
    </row>
    <row r="86" spans="2:67" ht="14.25" customHeight="1" x14ac:dyDescent="0.25">
      <c r="B86" s="790" t="s">
        <v>2</v>
      </c>
      <c r="C86" s="79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792" t="s">
        <v>81</v>
      </c>
      <c r="K86" s="887" t="s">
        <v>89</v>
      </c>
      <c r="M86" s="903" t="s">
        <v>125</v>
      </c>
      <c r="N86" s="900"/>
      <c r="O86" s="265" t="s">
        <v>158</v>
      </c>
      <c r="P86" s="266"/>
      <c r="Q86" s="266"/>
      <c r="R86" s="267"/>
      <c r="Z86" s="762" t="s">
        <v>2</v>
      </c>
      <c r="AA86" s="762"/>
      <c r="AB86" s="762"/>
      <c r="AC86" s="762"/>
      <c r="AD86" s="762"/>
      <c r="AZ86" s="833" t="s">
        <v>2</v>
      </c>
      <c r="BA86" s="83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832" t="s">
        <v>81</v>
      </c>
      <c r="BI86" s="793" t="s">
        <v>89</v>
      </c>
      <c r="BK86" s="819" t="str">
        <f t="shared" si="149"/>
        <v>Kamerun</v>
      </c>
      <c r="BL86" s="819" t="str">
        <f>'Resultat &amp; tabell'!F78</f>
        <v>Mexiko</v>
      </c>
      <c r="BM86" s="847" t="e">
        <f t="shared" si="147"/>
        <v>#N/A</v>
      </c>
      <c r="BN86" s="849" t="e">
        <f t="shared" si="148"/>
        <v>#N/A</v>
      </c>
      <c r="BO86" s="769">
        <f t="shared" si="145"/>
        <v>0</v>
      </c>
    </row>
    <row r="87" spans="2:67" ht="14.25" customHeight="1" x14ac:dyDescent="0.25">
      <c r="B87" s="740">
        <v>57</v>
      </c>
      <c r="C87" s="783">
        <v>41824</v>
      </c>
      <c r="D87" s="779" t="str">
        <f>IF(M76="","Vinnare match 49",M76)</f>
        <v>Brasilien</v>
      </c>
      <c r="E87" s="788" t="s">
        <v>6</v>
      </c>
      <c r="F87" s="781" t="str">
        <f>IF(M77="","Vinnare match 50",M77)</f>
        <v>England</v>
      </c>
      <c r="G87" s="945">
        <v>2</v>
      </c>
      <c r="H87" s="794" t="s">
        <v>6</v>
      </c>
      <c r="I87" s="944">
        <v>2</v>
      </c>
      <c r="J87" s="944" t="s">
        <v>214</v>
      </c>
      <c r="K87" s="870">
        <f>BI87</f>
        <v>0</v>
      </c>
      <c r="M87" s="943" t="s">
        <v>5</v>
      </c>
      <c r="N87" s="900"/>
      <c r="O87" s="268">
        <f>BO103</f>
        <v>0</v>
      </c>
      <c r="P87" s="269"/>
      <c r="Q87" s="269"/>
      <c r="R87" s="270"/>
      <c r="Z87" s="754" t="s">
        <v>32</v>
      </c>
      <c r="AD87" s="753" t="s">
        <v>33</v>
      </c>
      <c r="AZ87" s="811">
        <v>57</v>
      </c>
      <c r="BA87" s="818">
        <v>41824</v>
      </c>
      <c r="BB87" s="813" t="str">
        <f>D87</f>
        <v>Brasilien</v>
      </c>
      <c r="BC87" s="837" t="s">
        <v>6</v>
      </c>
      <c r="BD87" s="813" t="str">
        <f>F87</f>
        <v>England</v>
      </c>
      <c r="BE87" s="817">
        <f>IF(G87='Resultat &amp; tabell'!$G87,2,0)</f>
        <v>0</v>
      </c>
      <c r="BF87" s="816" t="s">
        <v>6</v>
      </c>
      <c r="BG87" s="817">
        <f>IF(I87='Resultat &amp; tabell'!$I87,2,0)</f>
        <v>0</v>
      </c>
      <c r="BH87" s="817">
        <f>IF(J87='Resultat &amp; tabell'!$J87,1,0)</f>
        <v>0</v>
      </c>
      <c r="BI87" s="801">
        <f t="shared" ref="BI87:BI90" si="150">SUM(BE87+BG87+BH87)</f>
        <v>0</v>
      </c>
      <c r="BK87" s="819" t="str">
        <f t="shared" si="149"/>
        <v>Japan</v>
      </c>
      <c r="BL87" s="819" t="str">
        <f>'Resultat &amp; tabell'!F79</f>
        <v>Tvåa grupp C</v>
      </c>
      <c r="BM87" s="847" t="e">
        <f t="shared" si="147"/>
        <v>#N/A</v>
      </c>
      <c r="BN87" s="849" t="e">
        <f t="shared" si="148"/>
        <v>#N/A</v>
      </c>
      <c r="BO87" s="769">
        <f t="shared" si="145"/>
        <v>0</v>
      </c>
    </row>
    <row r="88" spans="2:67" ht="14.25" customHeight="1" x14ac:dyDescent="0.25">
      <c r="B88" s="740">
        <v>58</v>
      </c>
      <c r="C88" s="783">
        <v>41824</v>
      </c>
      <c r="D88" s="779" t="str">
        <f>IF(M80="","Vinnare match 53",M80)</f>
        <v>Frankrike</v>
      </c>
      <c r="E88" s="788" t="s">
        <v>6</v>
      </c>
      <c r="F88" s="781" t="str">
        <f>IF(M81="","Vinnare match 54",M81)</f>
        <v>Tyskland</v>
      </c>
      <c r="G88" s="945">
        <v>2</v>
      </c>
      <c r="H88" s="794" t="s">
        <v>6</v>
      </c>
      <c r="I88" s="944">
        <v>2</v>
      </c>
      <c r="J88" s="944" t="s">
        <v>214</v>
      </c>
      <c r="K88" s="870">
        <f>BI88</f>
        <v>0</v>
      </c>
      <c r="M88" s="943" t="s">
        <v>72</v>
      </c>
      <c r="N88" s="900"/>
      <c r="O88" s="904"/>
      <c r="P88" s="860"/>
      <c r="Q88" s="860"/>
      <c r="Z88" s="754" t="s">
        <v>34</v>
      </c>
      <c r="AD88" s="753" t="s">
        <v>35</v>
      </c>
      <c r="AZ88" s="811">
        <v>58</v>
      </c>
      <c r="BA88" s="818">
        <v>41824</v>
      </c>
      <c r="BB88" s="813" t="str">
        <f>D88</f>
        <v>Frankrike</v>
      </c>
      <c r="BC88" s="837" t="s">
        <v>6</v>
      </c>
      <c r="BD88" s="813" t="str">
        <f>F88</f>
        <v>Tyskland</v>
      </c>
      <c r="BE88" s="817">
        <f>IF(G88='Resultat &amp; tabell'!$G88,2,0)</f>
        <v>0</v>
      </c>
      <c r="BF88" s="816" t="s">
        <v>6</v>
      </c>
      <c r="BG88" s="817">
        <f>IF(I88='Resultat &amp; tabell'!$I88,2,0)</f>
        <v>0</v>
      </c>
      <c r="BH88" s="817">
        <f>IF(J88='Resultat &amp; tabell'!$J88,1,0)</f>
        <v>0</v>
      </c>
      <c r="BI88" s="801">
        <f t="shared" si="150"/>
        <v>0</v>
      </c>
      <c r="BK88" s="819" t="str">
        <f t="shared" si="149"/>
        <v>Nigeria</v>
      </c>
      <c r="BL88" s="819" t="str">
        <f>'Resultat &amp; tabell'!F80</f>
        <v>Tvåa grupp F</v>
      </c>
      <c r="BM88" s="847" t="e">
        <f t="shared" si="147"/>
        <v>#N/A</v>
      </c>
      <c r="BN88" s="849" t="e">
        <f t="shared" si="148"/>
        <v>#N/A</v>
      </c>
      <c r="BO88" s="769">
        <f t="shared" si="145"/>
        <v>0</v>
      </c>
    </row>
    <row r="89" spans="2:67" ht="14.25" customHeight="1" x14ac:dyDescent="0.25">
      <c r="B89" s="740">
        <v>59</v>
      </c>
      <c r="C89" s="783">
        <v>41825</v>
      </c>
      <c r="D89" s="779" t="str">
        <f>IF(M78="","Vinnare match 51",M78)</f>
        <v>Chile</v>
      </c>
      <c r="E89" s="788" t="s">
        <v>6</v>
      </c>
      <c r="F89" s="781" t="str">
        <f>IF(M79="","Vinnare match 52",M79)</f>
        <v>Uruguay</v>
      </c>
      <c r="G89" s="945">
        <v>1</v>
      </c>
      <c r="H89" s="794" t="s">
        <v>6</v>
      </c>
      <c r="I89" s="944">
        <v>1</v>
      </c>
      <c r="J89" s="944" t="s">
        <v>122</v>
      </c>
      <c r="K89" s="870">
        <f>BI89</f>
        <v>0</v>
      </c>
      <c r="M89" s="943" t="s">
        <v>30</v>
      </c>
      <c r="N89" s="900"/>
      <c r="O89" s="904"/>
      <c r="P89" s="860"/>
      <c r="Q89" s="860"/>
      <c r="Z89" s="754" t="s">
        <v>36</v>
      </c>
      <c r="AD89" s="753" t="s">
        <v>37</v>
      </c>
      <c r="AZ89" s="811">
        <v>59</v>
      </c>
      <c r="BA89" s="818">
        <v>41825</v>
      </c>
      <c r="BB89" s="813" t="str">
        <f>D89</f>
        <v>Chile</v>
      </c>
      <c r="BC89" s="837" t="s">
        <v>6</v>
      </c>
      <c r="BD89" s="813" t="str">
        <f>F89</f>
        <v>Uruguay</v>
      </c>
      <c r="BE89" s="817">
        <f>IF(G89='Resultat &amp; tabell'!$G89,2,0)</f>
        <v>0</v>
      </c>
      <c r="BF89" s="816" t="s">
        <v>6</v>
      </c>
      <c r="BG89" s="817">
        <f>IF(I89='Resultat &amp; tabell'!$I89,2,0)</f>
        <v>0</v>
      </c>
      <c r="BH89" s="817">
        <f>IF(J89='Resultat &amp; tabell'!$J89,1,0)</f>
        <v>0</v>
      </c>
      <c r="BI89" s="801">
        <f t="shared" si="150"/>
        <v>0</v>
      </c>
      <c r="BK89" s="819" t="str">
        <f t="shared" si="149"/>
        <v>Belgien</v>
      </c>
      <c r="BL89" s="819" t="str">
        <f>'Resultat &amp; tabell'!F81</f>
        <v>Tvåa grupp H</v>
      </c>
      <c r="BM89" s="847" t="e">
        <f t="shared" si="147"/>
        <v>#N/A</v>
      </c>
      <c r="BN89" s="849" t="e">
        <f t="shared" si="148"/>
        <v>#N/A</v>
      </c>
      <c r="BO89" s="769">
        <f t="shared" si="145"/>
        <v>0</v>
      </c>
    </row>
    <row r="90" spans="2:67" ht="14.25" customHeight="1" x14ac:dyDescent="0.25">
      <c r="B90" s="740">
        <v>60</v>
      </c>
      <c r="C90" s="783">
        <v>41825</v>
      </c>
      <c r="D90" s="779" t="str">
        <f>IF(M82="","Vinnare match 55",M82)</f>
        <v>Argentina</v>
      </c>
      <c r="E90" s="788" t="s">
        <v>6</v>
      </c>
      <c r="F90" s="781" t="str">
        <f>IF(M83="","Vinnare match 56",M83)</f>
        <v>Portugal</v>
      </c>
      <c r="G90" s="945">
        <v>2</v>
      </c>
      <c r="H90" s="794" t="s">
        <v>6</v>
      </c>
      <c r="I90" s="944">
        <v>1</v>
      </c>
      <c r="J90" s="944">
        <v>1</v>
      </c>
      <c r="K90" s="870">
        <f>BI90</f>
        <v>0</v>
      </c>
      <c r="M90" s="943" t="s">
        <v>67</v>
      </c>
      <c r="N90" s="900"/>
      <c r="O90" s="904"/>
      <c r="P90" s="860"/>
      <c r="Q90" s="860"/>
      <c r="Z90" s="754" t="s">
        <v>38</v>
      </c>
      <c r="AD90" s="753" t="s">
        <v>39</v>
      </c>
      <c r="AZ90" s="811">
        <v>60</v>
      </c>
      <c r="BA90" s="818">
        <v>41825</v>
      </c>
      <c r="BB90" s="813" t="str">
        <f>D90</f>
        <v>Argentina</v>
      </c>
      <c r="BC90" s="837" t="s">
        <v>6</v>
      </c>
      <c r="BD90" s="813" t="str">
        <f>F90</f>
        <v>Portugal</v>
      </c>
      <c r="BE90" s="817">
        <f>IF(G90='Resultat &amp; tabell'!$G90,2,0)</f>
        <v>0</v>
      </c>
      <c r="BF90" s="816" t="s">
        <v>6</v>
      </c>
      <c r="BG90" s="817">
        <f>IF(I90='Resultat &amp; tabell'!$I90,2,0)</f>
        <v>0</v>
      </c>
      <c r="BH90" s="817">
        <f>IF(J90='Resultat &amp; tabell'!$J90,1,0)</f>
        <v>0</v>
      </c>
      <c r="BI90" s="801">
        <f t="shared" si="150"/>
        <v>0</v>
      </c>
      <c r="BK90" s="819" t="str">
        <f t="shared" si="149"/>
        <v>Schweiz</v>
      </c>
      <c r="BL90" s="819" t="str">
        <f>'Resultat &amp; tabell'!F82</f>
        <v>Tvåa grupp E</v>
      </c>
      <c r="BM90" s="847" t="e">
        <f t="shared" si="147"/>
        <v>#N/A</v>
      </c>
      <c r="BN90" s="849" t="e">
        <f t="shared" si="148"/>
        <v>#N/A</v>
      </c>
      <c r="BO90" s="769">
        <f t="shared" si="145"/>
        <v>0</v>
      </c>
    </row>
    <row r="91" spans="2:67" ht="14.25" customHeight="1" x14ac:dyDescent="0.25">
      <c r="B91" s="756"/>
      <c r="C91" s="755"/>
      <c r="D91" s="746"/>
      <c r="K91" s="883"/>
      <c r="M91" s="902"/>
      <c r="N91" s="900"/>
      <c r="O91" s="904"/>
      <c r="P91" s="860"/>
      <c r="Q91" s="860"/>
      <c r="Z91" s="750"/>
      <c r="AZ91" s="768"/>
      <c r="BA91" s="826"/>
      <c r="BB91" s="769"/>
      <c r="BI91" s="802"/>
      <c r="BK91" s="819" t="str">
        <f t="shared" si="149"/>
        <v>Portugal</v>
      </c>
      <c r="BL91" s="819" t="str">
        <f>'Resultat &amp; tabell'!F83</f>
        <v>Tvåa grupp G</v>
      </c>
      <c r="BM91" s="847" t="e">
        <f t="shared" si="147"/>
        <v>#N/A</v>
      </c>
      <c r="BN91" s="849" t="e">
        <f t="shared" si="148"/>
        <v>#N/A</v>
      </c>
      <c r="BO91" s="769">
        <f t="shared" si="145"/>
        <v>0</v>
      </c>
    </row>
    <row r="92" spans="2:67" ht="14.25" customHeight="1" x14ac:dyDescent="0.25">
      <c r="B92" s="743" t="s">
        <v>41</v>
      </c>
      <c r="C92" s="755"/>
      <c r="D92" s="746"/>
      <c r="K92" s="883"/>
      <c r="M92" s="902"/>
      <c r="N92" s="900"/>
      <c r="O92" s="904"/>
      <c r="P92" s="860"/>
      <c r="Q92" s="860"/>
      <c r="Z92" s="750"/>
      <c r="AZ92" s="805" t="s">
        <v>41</v>
      </c>
      <c r="BA92" s="826"/>
      <c r="BB92" s="769"/>
      <c r="BI92" s="802"/>
      <c r="BK92" s="819"/>
      <c r="BN92" s="737" t="s">
        <v>107</v>
      </c>
      <c r="BO92" s="770">
        <f>SUM(BO76:BO91)</f>
        <v>6</v>
      </c>
    </row>
    <row r="93" spans="2:67" ht="14.25" customHeight="1" x14ac:dyDescent="0.25">
      <c r="B93" s="790" t="s">
        <v>2</v>
      </c>
      <c r="C93" s="79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792" t="s">
        <v>81</v>
      </c>
      <c r="K93" s="887" t="s">
        <v>89</v>
      </c>
      <c r="M93" s="903" t="s">
        <v>124</v>
      </c>
      <c r="N93" s="900" t="s">
        <v>100</v>
      </c>
      <c r="O93" s="265" t="s">
        <v>159</v>
      </c>
      <c r="P93" s="266"/>
      <c r="Q93" s="266"/>
      <c r="R93" s="267"/>
      <c r="Z93" s="762" t="s">
        <v>2</v>
      </c>
      <c r="AA93" s="762"/>
      <c r="AB93" s="762"/>
      <c r="AC93" s="762"/>
      <c r="AD93" s="762"/>
      <c r="AZ93" s="833" t="s">
        <v>2</v>
      </c>
      <c r="BA93" s="83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832" t="s">
        <v>81</v>
      </c>
      <c r="BI93" s="793" t="s">
        <v>89</v>
      </c>
      <c r="BK93" s="850" t="s">
        <v>29</v>
      </c>
      <c r="BL93" s="851"/>
      <c r="BM93" s="852"/>
      <c r="BN93" s="853"/>
      <c r="BO93" s="853"/>
    </row>
    <row r="94" spans="2:67" ht="14.25" customHeight="1" x14ac:dyDescent="0.25">
      <c r="B94" s="740">
        <v>61</v>
      </c>
      <c r="C94" s="783">
        <v>41828.708333333336</v>
      </c>
      <c r="D94" s="779" t="str">
        <f>IF(M87="","Vinnare match 57",M87)</f>
        <v>Brasilien</v>
      </c>
      <c r="E94" s="788" t="s">
        <v>6</v>
      </c>
      <c r="F94" s="781" t="str">
        <f>IF(M88="","Vinnare match 58",M88)</f>
        <v>Tyskland</v>
      </c>
      <c r="G94" s="857">
        <v>1</v>
      </c>
      <c r="H94" s="794" t="s">
        <v>6</v>
      </c>
      <c r="I94" s="947">
        <v>3</v>
      </c>
      <c r="J94" s="947">
        <v>2</v>
      </c>
      <c r="K94" s="870">
        <f>BI94</f>
        <v>0</v>
      </c>
      <c r="M94" s="946" t="s">
        <v>72</v>
      </c>
      <c r="O94" s="268">
        <f>BO110</f>
        <v>0</v>
      </c>
      <c r="P94" s="269"/>
      <c r="Q94" s="269"/>
      <c r="R94" s="270"/>
      <c r="S94" s="900" t="str">
        <f>IF(M94=D94,F94,D94)</f>
        <v>Brasilien</v>
      </c>
      <c r="Z94" s="754" t="s">
        <v>44</v>
      </c>
      <c r="AD94" s="753" t="s">
        <v>45</v>
      </c>
      <c r="AZ94" s="811">
        <v>61</v>
      </c>
      <c r="BA94" s="818">
        <v>41828.708333333336</v>
      </c>
      <c r="BB94" s="813" t="str">
        <f>D94</f>
        <v>Brasilien</v>
      </c>
      <c r="BC94" s="837" t="s">
        <v>6</v>
      </c>
      <c r="BD94" s="813" t="str">
        <f>F94</f>
        <v>Tyskland</v>
      </c>
      <c r="BE94" s="817">
        <f>IF(G94='Resultat &amp; tabell'!$G94,2,0)</f>
        <v>0</v>
      </c>
      <c r="BF94" s="816" t="s">
        <v>6</v>
      </c>
      <c r="BG94" s="817">
        <f>IF(I94='Resultat &amp; tabell'!$I94,2,0)</f>
        <v>0</v>
      </c>
      <c r="BH94" s="817">
        <f>IF(J94='Resultat &amp; tabell'!$J94,1,0)</f>
        <v>0</v>
      </c>
      <c r="BI94" s="801">
        <f t="shared" ref="BI94:BI95" si="151">SUM(BE94+BG94+BH94)</f>
        <v>0</v>
      </c>
      <c r="BK94" s="772" t="s">
        <v>104</v>
      </c>
      <c r="BL94" s="804" t="s">
        <v>103</v>
      </c>
      <c r="BM94" s="804" t="s">
        <v>105</v>
      </c>
      <c r="BN94" s="804" t="s">
        <v>106</v>
      </c>
      <c r="BO94" s="804" t="s">
        <v>89</v>
      </c>
    </row>
    <row r="95" spans="2:67" ht="14.25" customHeight="1" x14ac:dyDescent="0.25">
      <c r="B95" s="740">
        <v>62</v>
      </c>
      <c r="C95" s="783">
        <v>41829.708333333336</v>
      </c>
      <c r="D95" s="779" t="str">
        <f>IF(M89="","Vinnare match 59",M89)</f>
        <v>Chile</v>
      </c>
      <c r="E95" s="788" t="s">
        <v>6</v>
      </c>
      <c r="F95" s="781" t="str">
        <f>IF(M90="","Vinnare match 60",M90)</f>
        <v>Argentina</v>
      </c>
      <c r="G95" s="857">
        <v>2</v>
      </c>
      <c r="H95" s="794" t="s">
        <v>6</v>
      </c>
      <c r="I95" s="947">
        <v>2</v>
      </c>
      <c r="J95" s="947" t="s">
        <v>214</v>
      </c>
      <c r="K95" s="870">
        <f>BI95</f>
        <v>0</v>
      </c>
      <c r="M95" s="946" t="s">
        <v>67</v>
      </c>
      <c r="O95" s="904"/>
      <c r="P95" s="900" t="str">
        <f>IF(M95=D95,F95,D95)</f>
        <v>Chile</v>
      </c>
      <c r="Q95" s="860"/>
      <c r="Z95" s="754" t="s">
        <v>48</v>
      </c>
      <c r="AD95" s="753" t="s">
        <v>49</v>
      </c>
      <c r="AZ95" s="811">
        <v>62</v>
      </c>
      <c r="BA95" s="818">
        <v>41829.708333333336</v>
      </c>
      <c r="BB95" s="813" t="str">
        <f>D95</f>
        <v>Chile</v>
      </c>
      <c r="BC95" s="837" t="s">
        <v>6</v>
      </c>
      <c r="BD95" s="813" t="str">
        <f>F95</f>
        <v>Argentina</v>
      </c>
      <c r="BE95" s="817">
        <f>IF(G95='Resultat &amp; tabell'!$G95,2,0)</f>
        <v>0</v>
      </c>
      <c r="BF95" s="816" t="s">
        <v>6</v>
      </c>
      <c r="BG95" s="817">
        <f>IF(I95='Resultat &amp; tabell'!$I95,2,0)</f>
        <v>0</v>
      </c>
      <c r="BH95" s="817">
        <f>IF(J95='Resultat &amp; tabell'!$J95,1,0)</f>
        <v>0</v>
      </c>
      <c r="BI95" s="801">
        <f t="shared" si="151"/>
        <v>0</v>
      </c>
      <c r="BK95" s="819" t="str">
        <f>D87</f>
        <v>Brasilien</v>
      </c>
      <c r="BL95" s="819" t="str">
        <f>'Resultat &amp; tabell'!D87</f>
        <v>Segrare match 49</v>
      </c>
      <c r="BM95" s="847" t="e">
        <f>VLOOKUP(BK95,$BL$95:$BL$102,1,FALSE)</f>
        <v>#N/A</v>
      </c>
      <c r="BN95" s="849" t="e">
        <f t="shared" ref="BN95:BN102" si="152">BM95</f>
        <v>#N/A</v>
      </c>
      <c r="BO95" s="769">
        <f t="shared" ref="BO95:BO102" si="153">IFERROR(IF(BM95=BN95,4,0),0)</f>
        <v>0</v>
      </c>
    </row>
    <row r="96" spans="2:67" ht="14.25" customHeight="1" x14ac:dyDescent="0.25">
      <c r="B96" s="756"/>
      <c r="C96" s="755"/>
      <c r="D96" s="746"/>
      <c r="K96" s="883"/>
      <c r="M96" s="902"/>
      <c r="N96" s="900"/>
      <c r="O96" s="904"/>
      <c r="P96" s="860"/>
      <c r="Q96" s="860"/>
      <c r="Z96" s="750"/>
      <c r="AZ96" s="768"/>
      <c r="BA96" s="826"/>
      <c r="BB96" s="769"/>
      <c r="BI96" s="802"/>
      <c r="BK96" s="819" t="str">
        <f>D88</f>
        <v>Frankrike</v>
      </c>
      <c r="BL96" s="819" t="str">
        <f>'Resultat &amp; tabell'!D88</f>
        <v>Segrare match 53</v>
      </c>
      <c r="BM96" s="847" t="e">
        <f t="shared" ref="BM96:BM102" si="154">VLOOKUP(BK96,$BL$95:$BL$102,1,FALSE)</f>
        <v>#N/A</v>
      </c>
      <c r="BN96" s="849" t="e">
        <f t="shared" si="152"/>
        <v>#N/A</v>
      </c>
      <c r="BO96" s="769">
        <f t="shared" si="153"/>
        <v>0</v>
      </c>
    </row>
    <row r="97" spans="2:67" ht="14.25" customHeight="1" x14ac:dyDescent="0.25">
      <c r="B97" s="743" t="s">
        <v>50</v>
      </c>
      <c r="C97" s="755"/>
      <c r="D97" s="746"/>
      <c r="K97" s="883"/>
      <c r="M97" s="902"/>
      <c r="N97" s="900"/>
      <c r="O97" s="904"/>
      <c r="P97" s="860"/>
      <c r="Q97" s="860"/>
      <c r="Z97" s="750"/>
      <c r="AZ97" s="805" t="s">
        <v>50</v>
      </c>
      <c r="BA97" s="826"/>
      <c r="BB97" s="769"/>
      <c r="BI97" s="802"/>
      <c r="BK97" s="819" t="str">
        <f>D89</f>
        <v>Chile</v>
      </c>
      <c r="BL97" s="819" t="str">
        <f>'Resultat &amp; tabell'!D89</f>
        <v>Segrare match 51</v>
      </c>
      <c r="BM97" s="847" t="e">
        <f t="shared" si="154"/>
        <v>#N/A</v>
      </c>
      <c r="BN97" s="849" t="e">
        <f t="shared" si="152"/>
        <v>#N/A</v>
      </c>
      <c r="BO97" s="769">
        <f t="shared" si="153"/>
        <v>0</v>
      </c>
    </row>
    <row r="98" spans="2:67" ht="14.25" customHeight="1" x14ac:dyDescent="0.25">
      <c r="B98" s="790" t="s">
        <v>2</v>
      </c>
      <c r="C98" s="79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792" t="s">
        <v>81</v>
      </c>
      <c r="K98" s="887" t="s">
        <v>89</v>
      </c>
      <c r="M98" s="883"/>
      <c r="N98" s="900"/>
      <c r="O98" s="265" t="s">
        <v>160</v>
      </c>
      <c r="P98" s="266"/>
      <c r="Q98" s="266"/>
      <c r="R98" s="267"/>
      <c r="Z98" s="762" t="s">
        <v>2</v>
      </c>
      <c r="AA98" s="762"/>
      <c r="AB98" s="762"/>
      <c r="AC98" s="762"/>
      <c r="AD98" s="762"/>
      <c r="AZ98" s="833" t="s">
        <v>2</v>
      </c>
      <c r="BA98" s="83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832" t="s">
        <v>81</v>
      </c>
      <c r="BI98" s="793" t="s">
        <v>89</v>
      </c>
      <c r="BK98" s="819" t="str">
        <f>D90</f>
        <v>Argentina</v>
      </c>
      <c r="BL98" s="819" t="str">
        <f>'Resultat &amp; tabell'!D90</f>
        <v>Segrare match 55</v>
      </c>
      <c r="BM98" s="847" t="e">
        <f t="shared" si="154"/>
        <v>#N/A</v>
      </c>
      <c r="BN98" s="849" t="e">
        <f t="shared" si="152"/>
        <v>#N/A</v>
      </c>
      <c r="BO98" s="769">
        <f t="shared" si="153"/>
        <v>0</v>
      </c>
    </row>
    <row r="99" spans="2:67" ht="14.25" customHeight="1" x14ac:dyDescent="0.25">
      <c r="B99" s="740">
        <v>63</v>
      </c>
      <c r="C99" s="783">
        <v>41832</v>
      </c>
      <c r="D99" s="779" t="str">
        <f>IF(M94="","Förlorare match 61",S94)</f>
        <v>Brasilien</v>
      </c>
      <c r="E99" s="788" t="s">
        <v>6</v>
      </c>
      <c r="F99" s="781" t="str">
        <f>IF(M95="","Förlorare match 62",P95)</f>
        <v>Chile</v>
      </c>
      <c r="G99" s="857">
        <v>4</v>
      </c>
      <c r="H99" s="794" t="s">
        <v>6</v>
      </c>
      <c r="I99" s="1069">
        <v>1</v>
      </c>
      <c r="J99" s="1069" t="s">
        <v>214</v>
      </c>
      <c r="K99" s="870">
        <f>BI99</f>
        <v>0</v>
      </c>
      <c r="M99" s="905"/>
      <c r="N99" s="900"/>
      <c r="O99" s="268">
        <f>BO115</f>
        <v>0</v>
      </c>
      <c r="P99" s="269"/>
      <c r="Q99" s="269"/>
      <c r="R99" s="270"/>
      <c r="Z99" s="754" t="s">
        <v>51</v>
      </c>
      <c r="AD99" s="753" t="s">
        <v>52</v>
      </c>
      <c r="AZ99" s="811">
        <v>63</v>
      </c>
      <c r="BA99" s="818">
        <v>41832</v>
      </c>
      <c r="BB99" s="813" t="str">
        <f>D99</f>
        <v>Brasilien</v>
      </c>
      <c r="BC99" s="837" t="s">
        <v>6</v>
      </c>
      <c r="BD99" s="813" t="str">
        <f>F99</f>
        <v>Chile</v>
      </c>
      <c r="BE99" s="817">
        <f>IF(G99='Resultat &amp; tabell'!$G99,2,0)</f>
        <v>0</v>
      </c>
      <c r="BF99" s="816" t="s">
        <v>6</v>
      </c>
      <c r="BG99" s="817">
        <f>IF(I99='Resultat &amp; tabell'!$I99,2,0)</f>
        <v>0</v>
      </c>
      <c r="BH99" s="817">
        <f>IF(J99='Resultat &amp; tabell'!$J99,1,0)</f>
        <v>0</v>
      </c>
      <c r="BI99" s="801">
        <f>SUM(BE99+BG99+BH99)</f>
        <v>0</v>
      </c>
      <c r="BK99" s="819" t="str">
        <f>F87</f>
        <v>England</v>
      </c>
      <c r="BL99" s="819" t="str">
        <f>'Resultat &amp; tabell'!F87</f>
        <v>Segrare match 50</v>
      </c>
      <c r="BM99" s="847" t="e">
        <f t="shared" si="154"/>
        <v>#N/A</v>
      </c>
      <c r="BN99" s="849" t="e">
        <f t="shared" si="152"/>
        <v>#N/A</v>
      </c>
      <c r="BO99" s="769">
        <f t="shared" si="153"/>
        <v>0</v>
      </c>
    </row>
    <row r="100" spans="2:67" ht="14.25" customHeight="1" x14ac:dyDescent="0.25">
      <c r="B100" s="756"/>
      <c r="C100" s="755"/>
      <c r="D100" s="746"/>
      <c r="K100" s="883"/>
      <c r="M100" s="906"/>
      <c r="N100" s="900"/>
      <c r="O100" s="907"/>
      <c r="P100" s="860"/>
      <c r="Q100" s="860"/>
      <c r="Z100" s="750"/>
      <c r="AZ100" s="768"/>
      <c r="BA100" s="826"/>
      <c r="BB100" s="769"/>
      <c r="BI100" s="802"/>
      <c r="BK100" s="819" t="str">
        <f>F88</f>
        <v>Tyskland</v>
      </c>
      <c r="BL100" s="819" t="str">
        <f>'Resultat &amp; tabell'!F88</f>
        <v>Segrare match 54</v>
      </c>
      <c r="BM100" s="847" t="e">
        <f t="shared" si="154"/>
        <v>#N/A</v>
      </c>
      <c r="BN100" s="849" t="e">
        <f t="shared" si="152"/>
        <v>#N/A</v>
      </c>
      <c r="BO100" s="769">
        <f t="shared" si="153"/>
        <v>0</v>
      </c>
    </row>
    <row r="101" spans="2:67" ht="14.25" customHeight="1" x14ac:dyDescent="0.25">
      <c r="B101" s="743" t="s">
        <v>54</v>
      </c>
      <c r="C101" s="758"/>
      <c r="D101" s="760"/>
      <c r="E101" s="744"/>
      <c r="F101" s="743"/>
      <c r="G101" s="744"/>
      <c r="H101" s="744"/>
      <c r="I101" s="744"/>
      <c r="J101" s="744"/>
      <c r="K101" s="883"/>
      <c r="M101" s="906"/>
      <c r="N101" s="900"/>
      <c r="O101" s="904"/>
      <c r="P101" s="860"/>
      <c r="Q101" s="860"/>
      <c r="Z101" s="762"/>
      <c r="AA101" s="748"/>
      <c r="AB101" s="748"/>
      <c r="AC101" s="748"/>
      <c r="AD101" s="747"/>
      <c r="AZ101" s="805" t="s">
        <v>54</v>
      </c>
      <c r="BA101" s="828"/>
      <c r="BB101" s="770"/>
      <c r="BC101" s="806"/>
      <c r="BD101" s="805"/>
      <c r="BE101" s="806"/>
      <c r="BF101" s="806"/>
      <c r="BG101" s="806"/>
      <c r="BH101" s="806"/>
      <c r="BI101" s="802"/>
      <c r="BK101" s="819" t="str">
        <f>F89</f>
        <v>Uruguay</v>
      </c>
      <c r="BL101" s="819" t="str">
        <f>'Resultat &amp; tabell'!F89</f>
        <v>Segrare match 52</v>
      </c>
      <c r="BM101" s="847" t="e">
        <f t="shared" si="154"/>
        <v>#N/A</v>
      </c>
      <c r="BN101" s="849" t="e">
        <f t="shared" si="152"/>
        <v>#N/A</v>
      </c>
      <c r="BO101" s="769">
        <f t="shared" si="153"/>
        <v>0</v>
      </c>
    </row>
    <row r="102" spans="2:67" ht="14.25" customHeight="1" x14ac:dyDescent="0.25">
      <c r="B102" s="790" t="s">
        <v>2</v>
      </c>
      <c r="C102" s="79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792" t="s">
        <v>81</v>
      </c>
      <c r="K102" s="887" t="s">
        <v>89</v>
      </c>
      <c r="M102" s="883"/>
      <c r="N102" s="900"/>
      <c r="O102" s="265" t="s">
        <v>161</v>
      </c>
      <c r="P102" s="266"/>
      <c r="Q102" s="266"/>
      <c r="R102" s="267"/>
      <c r="Z102" s="762" t="s">
        <v>2</v>
      </c>
      <c r="AA102" s="762"/>
      <c r="AB102" s="762"/>
      <c r="AC102" s="762"/>
      <c r="AD102" s="762"/>
      <c r="AZ102" s="833" t="s">
        <v>2</v>
      </c>
      <c r="BA102" s="83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832" t="s">
        <v>81</v>
      </c>
      <c r="BI102" s="793" t="s">
        <v>89</v>
      </c>
      <c r="BK102" s="819" t="str">
        <f>F90</f>
        <v>Portugal</v>
      </c>
      <c r="BL102" s="819" t="str">
        <f>'Resultat &amp; tabell'!F90</f>
        <v>Segrare match 56</v>
      </c>
      <c r="BM102" s="847" t="e">
        <f t="shared" si="154"/>
        <v>#N/A</v>
      </c>
      <c r="BN102" s="849" t="e">
        <f t="shared" si="152"/>
        <v>#N/A</v>
      </c>
      <c r="BO102" s="769">
        <f t="shared" si="153"/>
        <v>0</v>
      </c>
    </row>
    <row r="103" spans="2:67" ht="14.25" customHeight="1" x14ac:dyDescent="0.25">
      <c r="B103" s="789">
        <v>64</v>
      </c>
      <c r="C103" s="795">
        <v>41833.666666666664</v>
      </c>
      <c r="D103" s="779" t="str">
        <f>IF(M94="","Vinnare match 61",M94)</f>
        <v>Tyskland</v>
      </c>
      <c r="E103" s="788" t="s">
        <v>6</v>
      </c>
      <c r="F103" s="781" t="str">
        <f>IF(M95="","Vinnare match 62",M95)</f>
        <v>Argentina</v>
      </c>
      <c r="G103" s="856">
        <v>3</v>
      </c>
      <c r="H103" s="794" t="s">
        <v>6</v>
      </c>
      <c r="I103" s="858">
        <v>2</v>
      </c>
      <c r="J103" s="857">
        <v>1</v>
      </c>
      <c r="K103" s="870">
        <f>BI103</f>
        <v>0</v>
      </c>
      <c r="M103" s="905"/>
      <c r="N103" s="900"/>
      <c r="O103" s="268">
        <f>BO120</f>
        <v>0</v>
      </c>
      <c r="P103" s="269"/>
      <c r="Q103" s="269"/>
      <c r="R103" s="270"/>
      <c r="Z103" s="754" t="s">
        <v>57</v>
      </c>
      <c r="AD103" s="753" t="s">
        <v>58</v>
      </c>
      <c r="AZ103" s="843">
        <v>64</v>
      </c>
      <c r="BA103" s="844">
        <v>41833.666666666664</v>
      </c>
      <c r="BB103" s="813" t="str">
        <f>D103</f>
        <v>Tyskland</v>
      </c>
      <c r="BC103" s="837" t="s">
        <v>6</v>
      </c>
      <c r="BD103" s="813" t="str">
        <f>F103</f>
        <v>Argentina</v>
      </c>
      <c r="BE103" s="817">
        <f>IF(G103='Resultat &amp; tabell'!$G103,2,0)</f>
        <v>0</v>
      </c>
      <c r="BF103" s="816" t="s">
        <v>6</v>
      </c>
      <c r="BG103" s="817">
        <f>IF(I103='Resultat &amp; tabell'!$I103,2,0)</f>
        <v>0</v>
      </c>
      <c r="BH103" s="817">
        <f>IF(J103='Resultat &amp; tabell'!$J103,1,0)</f>
        <v>0</v>
      </c>
      <c r="BI103" s="801">
        <f>SUM(BE103+BG103+BH103)</f>
        <v>0</v>
      </c>
      <c r="BK103" s="819"/>
      <c r="BM103" s="848"/>
      <c r="BN103" s="737" t="s">
        <v>107</v>
      </c>
      <c r="BO103" s="770">
        <f>SUM(BO95:BO102)</f>
        <v>0</v>
      </c>
    </row>
    <row r="104" spans="2:67" ht="14.25" customHeight="1" x14ac:dyDescent="0.25">
      <c r="BK104" s="850" t="s">
        <v>41</v>
      </c>
      <c r="BL104" s="851"/>
      <c r="BM104" s="852"/>
      <c r="BN104" s="853"/>
      <c r="BO104" s="853"/>
    </row>
    <row r="105" spans="2:67" ht="14.25" customHeight="1" x14ac:dyDescent="0.25">
      <c r="BK105" s="772" t="s">
        <v>104</v>
      </c>
      <c r="BL105" s="804" t="s">
        <v>103</v>
      </c>
      <c r="BM105" s="804" t="s">
        <v>105</v>
      </c>
      <c r="BN105" s="804" t="s">
        <v>106</v>
      </c>
      <c r="BO105" s="804" t="s">
        <v>89</v>
      </c>
    </row>
    <row r="106" spans="2:67" ht="14.25" customHeight="1" x14ac:dyDescent="0.25">
      <c r="BK106" s="820" t="str">
        <f>D94</f>
        <v>Brasilien</v>
      </c>
      <c r="BL106" s="819" t="str">
        <f>'Resultat &amp; tabell'!D94</f>
        <v>Segrare match 57</v>
      </c>
      <c r="BM106" s="847" t="e">
        <f>VLOOKUP(BK106,$BL$106:$BL$109,1,FALSE)</f>
        <v>#N/A</v>
      </c>
      <c r="BN106" s="849" t="e">
        <f t="shared" ref="BN106:BN109" si="155">BM106</f>
        <v>#N/A</v>
      </c>
      <c r="BO106" s="769">
        <f>IFERROR(IF(BM106=BN106,6,0),0)</f>
        <v>0</v>
      </c>
    </row>
    <row r="107" spans="2:67" ht="14.25" customHeight="1" x14ac:dyDescent="0.25">
      <c r="BK107" s="820" t="str">
        <f>D95</f>
        <v>Chile</v>
      </c>
      <c r="BL107" s="819" t="str">
        <f>'Resultat &amp; tabell'!D95</f>
        <v>Segrare match 59</v>
      </c>
      <c r="BM107" s="847" t="e">
        <f t="shared" ref="BM107:BM109" si="156">VLOOKUP(BK107,$BL$106:$BL$109,1,FALSE)</f>
        <v>#N/A</v>
      </c>
      <c r="BN107" s="849" t="e">
        <f t="shared" si="155"/>
        <v>#N/A</v>
      </c>
      <c r="BO107" s="769">
        <f>IFERROR(IF(BM107=BN107,6,0),0)</f>
        <v>0</v>
      </c>
    </row>
    <row r="108" spans="2:67" ht="14.25" customHeight="1" x14ac:dyDescent="0.25">
      <c r="BK108" s="820" t="str">
        <f>F94</f>
        <v>Tyskland</v>
      </c>
      <c r="BL108" s="819" t="str">
        <f>'Resultat &amp; tabell'!F94</f>
        <v>Segrare match 58</v>
      </c>
      <c r="BM108" s="847" t="e">
        <f t="shared" si="156"/>
        <v>#N/A</v>
      </c>
      <c r="BN108" s="849" t="e">
        <f t="shared" si="155"/>
        <v>#N/A</v>
      </c>
      <c r="BO108" s="769">
        <f>IFERROR(IF(BM108=BN108,6,0),0)</f>
        <v>0</v>
      </c>
    </row>
    <row r="109" spans="2:67" ht="14.25" customHeight="1" x14ac:dyDescent="0.25">
      <c r="BK109" s="820" t="str">
        <f>F95</f>
        <v>Argentina</v>
      </c>
      <c r="BL109" s="819" t="str">
        <f>'Resultat &amp; tabell'!F95</f>
        <v>Segrare match 60</v>
      </c>
      <c r="BM109" s="847" t="e">
        <f t="shared" si="156"/>
        <v>#N/A</v>
      </c>
      <c r="BN109" s="849" t="e">
        <f t="shared" si="155"/>
        <v>#N/A</v>
      </c>
      <c r="BO109" s="769">
        <f>IFERROR(IF(BM109=BN109,6,0),0)</f>
        <v>0</v>
      </c>
    </row>
    <row r="110" spans="2:67" ht="14.25" customHeight="1" x14ac:dyDescent="0.25">
      <c r="BN110" s="737" t="s">
        <v>107</v>
      </c>
      <c r="BO110" s="770">
        <f>SUM(BO106:BO109)</f>
        <v>0</v>
      </c>
    </row>
    <row r="111" spans="2:67" ht="14.25" customHeight="1" x14ac:dyDescent="0.25">
      <c r="BK111" s="850" t="s">
        <v>50</v>
      </c>
      <c r="BL111" s="851"/>
      <c r="BM111" s="852"/>
      <c r="BN111" s="853"/>
      <c r="BO111" s="853"/>
    </row>
    <row r="112" spans="2:67" ht="14.25" customHeight="1" x14ac:dyDescent="0.25">
      <c r="BK112" s="772" t="s">
        <v>104</v>
      </c>
      <c r="BL112" s="804" t="s">
        <v>103</v>
      </c>
      <c r="BM112" s="804" t="s">
        <v>105</v>
      </c>
      <c r="BN112" s="804" t="s">
        <v>106</v>
      </c>
      <c r="BO112" s="804" t="s">
        <v>89</v>
      </c>
    </row>
    <row r="113" spans="63:67" ht="14.25" customHeight="1" x14ac:dyDescent="0.25">
      <c r="BK113" s="820" t="str">
        <f>D99</f>
        <v>Brasilien</v>
      </c>
      <c r="BL113" s="819" t="str">
        <f>'Resultat &amp; tabell'!D99</f>
        <v xml:space="preserve"> Förlorare match 61</v>
      </c>
      <c r="BM113" s="847" t="e">
        <f>VLOOKUP(BK113,$BL$113:$BL$114,1,FALSE)</f>
        <v>#N/A</v>
      </c>
      <c r="BN113" s="849" t="e">
        <f t="shared" ref="BN113:BN114" si="157">BM113</f>
        <v>#N/A</v>
      </c>
      <c r="BO113" s="769">
        <f>IFERROR(IF(BM113=BN113,8,0),0)</f>
        <v>0</v>
      </c>
    </row>
    <row r="114" spans="63:67" ht="14.25" customHeight="1" x14ac:dyDescent="0.25">
      <c r="BK114" s="820" t="str">
        <f>F99</f>
        <v>Chile</v>
      </c>
      <c r="BL114" s="819" t="str">
        <f>'Resultat &amp; tabell'!F99</f>
        <v xml:space="preserve"> Förlorare match 62</v>
      </c>
      <c r="BM114" s="847" t="e">
        <f>VLOOKUP(BK114,$BL$113:$BL$114,1,FALSE)</f>
        <v>#N/A</v>
      </c>
      <c r="BN114" s="849" t="e">
        <f t="shared" si="157"/>
        <v>#N/A</v>
      </c>
      <c r="BO114" s="769">
        <f>IFERROR(IF(BM114=BN114,8,0),0)</f>
        <v>0</v>
      </c>
    </row>
    <row r="115" spans="63:67" ht="14.25" customHeight="1" x14ac:dyDescent="0.25">
      <c r="BN115" s="737" t="s">
        <v>107</v>
      </c>
      <c r="BO115" s="770">
        <f>SUM(BO113:BO114)</f>
        <v>0</v>
      </c>
    </row>
    <row r="116" spans="63:67" ht="14.25" customHeight="1" x14ac:dyDescent="0.25">
      <c r="BK116" s="850" t="s">
        <v>54</v>
      </c>
      <c r="BL116" s="851"/>
      <c r="BM116" s="852"/>
      <c r="BN116" s="853"/>
      <c r="BO116" s="853"/>
    </row>
    <row r="117" spans="63:67" ht="14.25" customHeight="1" x14ac:dyDescent="0.25">
      <c r="BK117" s="772" t="s">
        <v>104</v>
      </c>
      <c r="BL117" s="804" t="s">
        <v>103</v>
      </c>
      <c r="BM117" s="804" t="s">
        <v>105</v>
      </c>
      <c r="BN117" s="804" t="s">
        <v>106</v>
      </c>
      <c r="BO117" s="804" t="s">
        <v>89</v>
      </c>
    </row>
    <row r="118" spans="63:67" ht="14.25" customHeight="1" x14ac:dyDescent="0.25">
      <c r="BK118" s="820" t="str">
        <f>D103</f>
        <v>Tyskland</v>
      </c>
      <c r="BL118" s="819" t="str">
        <f>'Resultat &amp; tabell'!D103</f>
        <v>Segrare match 61</v>
      </c>
      <c r="BM118" s="847" t="e">
        <f>VLOOKUP(BK118,$BL$118:$BL$119,1,FALSE)</f>
        <v>#N/A</v>
      </c>
      <c r="BN118" s="849" t="e">
        <f t="shared" ref="BN118:BN119" si="158">BM118</f>
        <v>#N/A</v>
      </c>
      <c r="BO118" s="769">
        <f>IFERROR(IF(BM118=BN118,8,0),0)</f>
        <v>0</v>
      </c>
    </row>
    <row r="119" spans="63:67" ht="14.25" customHeight="1" x14ac:dyDescent="0.25">
      <c r="BK119" s="820" t="str">
        <f>F103</f>
        <v>Argentina</v>
      </c>
      <c r="BL119" s="819" t="str">
        <f>'Resultat &amp; tabell'!F103</f>
        <v>Segrare match 62</v>
      </c>
      <c r="BM119" s="847" t="e">
        <f>VLOOKUP(BK119,$BL$118:$BL$119,1,FALSE)</f>
        <v>#N/A</v>
      </c>
      <c r="BN119" s="849" t="e">
        <f t="shared" si="158"/>
        <v>#N/A</v>
      </c>
      <c r="BO119" s="769">
        <f>IFERROR(IF(BM119=BN119,8,0),0)</f>
        <v>0</v>
      </c>
    </row>
    <row r="120" spans="63:67" ht="14.25" customHeight="1" x14ac:dyDescent="0.25">
      <c r="BN120" s="737" t="s">
        <v>107</v>
      </c>
      <c r="BO120" s="77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11">
        <v>2</v>
      </c>
      <c r="H4" s="578" t="s">
        <v>6</v>
      </c>
      <c r="I4" s="708">
        <v>1</v>
      </c>
      <c r="J4" s="709">
        <v>1</v>
      </c>
      <c r="K4" s="655">
        <f>IF('Resultat &amp; tabell'!J4="",0,BI4)</f>
        <v>3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217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3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11">
        <v>2</v>
      </c>
      <c r="H5" s="578" t="s">
        <v>6</v>
      </c>
      <c r="I5" s="708">
        <v>3</v>
      </c>
      <c r="J5" s="709">
        <v>2</v>
      </c>
      <c r="K5" s="655">
        <f>IF('Resultat &amp; tabell'!J5="",0,BI5)</f>
        <v>0</v>
      </c>
      <c r="L5" s="645">
        <v>2</v>
      </c>
      <c r="M5" s="661" t="str">
        <f>VLOOKUP(L5,$AT$4:$AY$7,2,FALSE)</f>
        <v>Kamerun</v>
      </c>
      <c r="N5" s="662">
        <f>VLOOKUP(M5,$AU$4:$AY$7,2,FALSE)</f>
        <v>4</v>
      </c>
      <c r="O5" s="662">
        <f>VLOOKUP(M5,$AU$4:$AY$7,3,FALSE)</f>
        <v>4</v>
      </c>
      <c r="P5" s="662">
        <f>VLOOKUP(M5,$AU$4:$AY$7,4,FALSE)</f>
        <v>6</v>
      </c>
      <c r="Q5" s="663">
        <f>VLOOKUP(M5,$AU$4:$AY$7,5,FALSE)</f>
        <v>-2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0</v>
      </c>
      <c r="AB5" s="538">
        <f t="shared" si="0"/>
        <v>2</v>
      </c>
      <c r="AC5" s="538">
        <f t="shared" si="1"/>
        <v>3</v>
      </c>
      <c r="AD5" s="537" t="s">
        <v>11</v>
      </c>
      <c r="AE5" s="538">
        <f t="shared" ref="AE5:AE9" si="6">IF(I5="",0,IF(I5&lt;G5,0,IF(G5=I5,1,3)))</f>
        <v>3</v>
      </c>
      <c r="AF5" s="534">
        <f t="shared" si="2"/>
        <v>3</v>
      </c>
      <c r="AG5" s="534">
        <f t="shared" si="3"/>
        <v>2</v>
      </c>
      <c r="AI5" s="533">
        <f>RANK($AJ5,$AJ$4:$AJ$7,1)+COUNTIF($AJ$4:$AJ5,$AJ5)-1</f>
        <v>4</v>
      </c>
      <c r="AJ5" s="533">
        <f t="shared" ref="AJ5:AJ7" si="7">AK5+AL5+AM5</f>
        <v>4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4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Kamerun</v>
      </c>
      <c r="AV5" s="533">
        <f t="shared" ref="AV5:AV7" si="15">VLOOKUP($AU5,$AN$4:$AR$7,2,FALSE)</f>
        <v>4</v>
      </c>
      <c r="AW5" s="533">
        <f t="shared" si="4"/>
        <v>4</v>
      </c>
      <c r="AX5" s="533">
        <f t="shared" ref="AX5:AX7" si="16">VLOOKUP($AU5,$AN$4:$AR$7,4,FALSE)</f>
        <v>6</v>
      </c>
      <c r="AY5" s="533">
        <f t="shared" ref="AY5:AY7" si="17">VLOOKUP($AU5,$AN$4:$AR$7,5,FALSE)</f>
        <v>-2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0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11">
        <v>2</v>
      </c>
      <c r="H6" s="578" t="s">
        <v>6</v>
      </c>
      <c r="I6" s="708">
        <v>0</v>
      </c>
      <c r="J6" s="709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4</v>
      </c>
      <c r="Q6" s="659">
        <f>VLOOKUP(M6,$AU$4:$AY$7,5,FALSE)</f>
        <v>-1</v>
      </c>
      <c r="Z6" s="537" t="s">
        <v>5</v>
      </c>
      <c r="AA6" s="538">
        <f t="shared" si="5"/>
        <v>3</v>
      </c>
      <c r="AB6" s="538">
        <f t="shared" si="0"/>
        <v>2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2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4</v>
      </c>
      <c r="AR6" s="533">
        <f t="shared" si="13"/>
        <v>-1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4</v>
      </c>
      <c r="AY6" s="533">
        <f t="shared" si="17"/>
        <v>-1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11">
        <v>1</v>
      </c>
      <c r="H7" s="578" t="s">
        <v>6</v>
      </c>
      <c r="I7" s="708">
        <v>1</v>
      </c>
      <c r="J7" s="709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Mexiko</v>
      </c>
      <c r="N7" s="662">
        <f>VLOOKUP(M7,$AU$4:$AY$7,2,FALSE)</f>
        <v>1</v>
      </c>
      <c r="O7" s="662">
        <f>VLOOKUP(M7,$AU$4:$AY$7,3,FALSE)</f>
        <v>3</v>
      </c>
      <c r="P7" s="662">
        <f>VLOOKUP(M7,$AU$4:$AY$7,4,FALSE)</f>
        <v>6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2</v>
      </c>
      <c r="AJ7" s="533">
        <f t="shared" si="7"/>
        <v>2</v>
      </c>
      <c r="AK7" s="533">
        <f t="shared" si="8"/>
        <v>0</v>
      </c>
      <c r="AL7" s="533">
        <f t="shared" si="9"/>
        <v>0</v>
      </c>
      <c r="AM7" s="533">
        <f t="shared" si="10"/>
        <v>2</v>
      </c>
      <c r="AN7" s="537" t="s">
        <v>11</v>
      </c>
      <c r="AO7" s="533">
        <f t="shared" si="11"/>
        <v>4</v>
      </c>
      <c r="AP7" s="533">
        <f>SUMIF($Z$4:$Z$9,AN7,$AB$4:$AB$9)+SUMIF($AD$4:$AD$9,AN7,$AF$4:$AF$9)</f>
        <v>4</v>
      </c>
      <c r="AQ7" s="533">
        <f t="shared" si="12"/>
        <v>6</v>
      </c>
      <c r="AR7" s="533">
        <f t="shared" si="13"/>
        <v>-2</v>
      </c>
      <c r="AT7" s="533">
        <v>4</v>
      </c>
      <c r="AU7" s="533" t="str">
        <f t="shared" si="14"/>
        <v>Mexiko</v>
      </c>
      <c r="AV7" s="533">
        <f t="shared" si="15"/>
        <v>1</v>
      </c>
      <c r="AW7" s="533">
        <f t="shared" si="4"/>
        <v>3</v>
      </c>
      <c r="AX7" s="533">
        <f t="shared" si="16"/>
        <v>6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11">
        <v>0</v>
      </c>
      <c r="H8" s="578" t="s">
        <v>6</v>
      </c>
      <c r="I8" s="708">
        <v>3</v>
      </c>
      <c r="J8" s="709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3</v>
      </c>
      <c r="AD8" s="537" t="s">
        <v>5</v>
      </c>
      <c r="AE8" s="538">
        <f t="shared" si="6"/>
        <v>3</v>
      </c>
      <c r="AF8" s="534">
        <f t="shared" si="2"/>
        <v>3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11">
        <v>1</v>
      </c>
      <c r="H9" s="578" t="s">
        <v>6</v>
      </c>
      <c r="I9" s="708">
        <v>1</v>
      </c>
      <c r="J9" s="710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713">
        <v>1</v>
      </c>
      <c r="H13" s="578" t="s">
        <v>6</v>
      </c>
      <c r="I13" s="712">
        <v>1</v>
      </c>
      <c r="J13" s="712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Holland</v>
      </c>
      <c r="N13" s="658">
        <f>VLOOKUP(M13,$AU$13:$AY$16,2,FALSE)</f>
        <v>7</v>
      </c>
      <c r="O13" s="658">
        <f>VLOOKUP(M13,$AU$13:$AY$16,3,FALSE)</f>
        <v>7</v>
      </c>
      <c r="P13" s="658">
        <f>VLOOKUP(M13,$AU$13:$AY$16,4,FALSE)</f>
        <v>2</v>
      </c>
      <c r="Q13" s="659">
        <f>VLOOKUP(M13,$AU$13:$AY$16,5,FALSE)</f>
        <v>5</v>
      </c>
      <c r="S13" s="674" t="s">
        <v>108</v>
      </c>
      <c r="T13" s="694">
        <f>SUM(K4:K72)</f>
        <v>59</v>
      </c>
      <c r="U13" s="694">
        <v>0</v>
      </c>
      <c r="V13" s="695">
        <f t="shared" ref="V13:V18" si="19">SUM(T13:U13)</f>
        <v>59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2</v>
      </c>
      <c r="AJ13" s="533">
        <f>AK13+AL13+AM13</f>
        <v>2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2</v>
      </c>
      <c r="AN13" s="537" t="s">
        <v>27</v>
      </c>
      <c r="AO13" s="533">
        <f>SUMIF($Z$13:$Z$18,$AN13,$AA$13:$AA$18)+SUMIF($AD$13:$AD$18,$AN13,$AE$13:$AE$18)</f>
        <v>5</v>
      </c>
      <c r="AP13" s="533">
        <f>SUMIF($Z$13:$Z$18,$AN13,$AB$13:$AB$18)+SUMIF($AD$13:$AD$18,$AN13,$AF$13:$AF$18)</f>
        <v>8</v>
      </c>
      <c r="AQ13" s="533">
        <f>SUMIF($Z$13:$Z$18,$AN13,$AC$13:$AC$18)+SUMIF($AD$13:$AD$18,$AN13,$AG$13:$AG$18)</f>
        <v>3</v>
      </c>
      <c r="AR13" s="533">
        <f>AP13-AQ13</f>
        <v>5</v>
      </c>
      <c r="AT13" s="533">
        <v>1</v>
      </c>
      <c r="AU13" s="533" t="str">
        <f>VLOOKUP($AT13,$AI$13:$AR$16,6,FALSE)</f>
        <v>Holland</v>
      </c>
      <c r="AV13" s="533">
        <f>VLOOKUP($AU13,$AN$13:$AR$16,2,FALSE)</f>
        <v>7</v>
      </c>
      <c r="AW13" s="533">
        <f>VLOOKUP($AU13,$AN$13:$AR$16,3,FALSE)</f>
        <v>7</v>
      </c>
      <c r="AX13" s="533">
        <f>VLOOKUP($AU13,$AN$13:$AR$16,4,FALSE)</f>
        <v>2</v>
      </c>
      <c r="AY13" s="533">
        <f>VLOOKUP($AU13,$AN$13:$AR$16,5,FALSE)</f>
        <v>5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713">
        <v>2</v>
      </c>
      <c r="H14" s="578" t="s">
        <v>6</v>
      </c>
      <c r="I14" s="712">
        <v>0</v>
      </c>
      <c r="J14" s="712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Spanien</v>
      </c>
      <c r="N14" s="662">
        <f>VLOOKUP(M14,$AU$13:$AY$16,2,FALSE)</f>
        <v>5</v>
      </c>
      <c r="O14" s="662">
        <f>VLOOKUP(M14,$AU$13:$AY$16,3,FALSE)</f>
        <v>8</v>
      </c>
      <c r="P14" s="662">
        <f>VLOOKUP(M14,$AU$13:$AY$16,4,FALSE)</f>
        <v>3</v>
      </c>
      <c r="Q14" s="663">
        <f>VLOOKUP(M14,$AU$13:$AY$16,5,FALSE)</f>
        <v>5</v>
      </c>
      <c r="S14" s="675" t="s">
        <v>1</v>
      </c>
      <c r="T14" s="696">
        <f>SUM(K76:K83)</f>
        <v>0</v>
      </c>
      <c r="U14" s="696">
        <f>O76</f>
        <v>6</v>
      </c>
      <c r="V14" s="697">
        <f t="shared" si="19"/>
        <v>6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3</v>
      </c>
      <c r="AJ14" s="533">
        <f>AK14+AL14+AM14</f>
        <v>3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3</v>
      </c>
      <c r="AN14" s="537" t="s">
        <v>30</v>
      </c>
      <c r="AO14" s="533">
        <f>SUMIF($Z$13:$Z$18,$AN14,$AA$13:$AA$18)+SUMIF($AD$13:$AD$18,$AN14,$AE$13:$AE$18)</f>
        <v>4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4</v>
      </c>
      <c r="AR14" s="533">
        <f>AP14-AQ14</f>
        <v>1</v>
      </c>
      <c r="AT14" s="533">
        <v>2</v>
      </c>
      <c r="AU14" s="533" t="str">
        <f>VLOOKUP($AT14,$AI$13:$AR$16,6,FALSE)</f>
        <v>Spanien</v>
      </c>
      <c r="AV14" s="533">
        <f>VLOOKUP($AU14,$AN$13:$AR$16,2,FALSE)</f>
        <v>5</v>
      </c>
      <c r="AW14" s="533">
        <f>VLOOKUP($AU14,$AN$13:$AR$16,3,FALSE)</f>
        <v>8</v>
      </c>
      <c r="AX14" s="533">
        <f>VLOOKUP($AU14,$AN$13:$AR$16,4,FALSE)</f>
        <v>3</v>
      </c>
      <c r="AY14" s="533">
        <f>VLOOKUP($AU14,$AN$13:$AR$16,5,FALSE)</f>
        <v>5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713">
        <v>2</v>
      </c>
      <c r="H15" s="578" t="s">
        <v>6</v>
      </c>
      <c r="I15" s="712">
        <v>2</v>
      </c>
      <c r="J15" s="712" t="s">
        <v>122</v>
      </c>
      <c r="K15" s="655">
        <f>IF('Resultat &amp; tabell'!J15="",0,BI15)</f>
        <v>2</v>
      </c>
      <c r="L15" s="645">
        <v>3</v>
      </c>
      <c r="M15" s="676" t="str">
        <f>VLOOKUP(L15,$AT$13:$AY$16,2,FALSE)</f>
        <v>Chile</v>
      </c>
      <c r="N15" s="677">
        <f>VLOOKUP(M15,$AU$13:$AY$16,2,FALSE)</f>
        <v>4</v>
      </c>
      <c r="O15" s="677">
        <f>VLOOKUP(M15,$AU$13:$AY$16,3,FALSE)</f>
        <v>5</v>
      </c>
      <c r="P15" s="677">
        <f>VLOOKUP(M15,$AU$13:$AY$16,4,FALSE)</f>
        <v>4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1</v>
      </c>
      <c r="AB15" s="538">
        <f t="shared" si="21"/>
        <v>2</v>
      </c>
      <c r="AC15" s="538">
        <f t="shared" si="22"/>
        <v>2</v>
      </c>
      <c r="AD15" s="537" t="s">
        <v>30</v>
      </c>
      <c r="AE15" s="538">
        <f t="shared" si="23"/>
        <v>1</v>
      </c>
      <c r="AF15" s="534">
        <f t="shared" si="24"/>
        <v>2</v>
      </c>
      <c r="AG15" s="534">
        <f t="shared" si="25"/>
        <v>2</v>
      </c>
      <c r="AI15" s="533">
        <f>RANK($AJ15,$AJ$13:$AJ$16,1)+COUNTIF($AJ$13:$AJ15,$AJ15)-1</f>
        <v>1</v>
      </c>
      <c r="AJ15" s="533">
        <f>AK15+AL15+AM15</f>
        <v>1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1</v>
      </c>
      <c r="AN15" s="537" t="s">
        <v>28</v>
      </c>
      <c r="AO15" s="533">
        <f>SUMIF($Z$13:$Z$18,$AN15,$AA$13:$AA$18)+SUMIF($AD$13:$AD$18,$AN15,$AE$13:$AE$18)</f>
        <v>7</v>
      </c>
      <c r="AP15" s="533">
        <f>SUMIF($Z$13:$Z$18,$AN15,$AB$13:$AB$18)+SUMIF($AD$13:$AD$18,AN15,$AF$13:$AF$18)</f>
        <v>7</v>
      </c>
      <c r="AQ15" s="533">
        <f>SUMIF($Z$13:$Z$18,$AN15,$AC$13:$AC$18)+SUMIF($AD$13:$AD$18,$AN15,$AG$13:$AG$18)</f>
        <v>2</v>
      </c>
      <c r="AR15" s="533">
        <f>AP15-AQ15</f>
        <v>5</v>
      </c>
      <c r="AT15" s="533">
        <v>3</v>
      </c>
      <c r="AU15" s="533" t="str">
        <f>VLOOKUP($AT15,$AI$13:$AR$16,6,FALSE)</f>
        <v>Chile</v>
      </c>
      <c r="AV15" s="533">
        <f>VLOOKUP($AU15,$AN$13:$AR$16,2,FALSE)</f>
        <v>4</v>
      </c>
      <c r="AW15" s="533">
        <f>VLOOKUP($AU15,$AN$13:$AR$16,3,FALSE)</f>
        <v>5</v>
      </c>
      <c r="AX15" s="533">
        <f>VLOOKUP($AU15,$AN$13:$AR$16,4,FALSE)</f>
        <v>4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2</v>
      </c>
      <c r="BH15" s="601">
        <f>IF(J15='Resultat &amp; tabell'!$J15,1,0)</f>
        <v>0</v>
      </c>
      <c r="BI15" s="585">
        <f t="shared" si="26"/>
        <v>2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713">
        <v>0</v>
      </c>
      <c r="H16" s="578" t="s">
        <v>6</v>
      </c>
      <c r="I16" s="712">
        <v>4</v>
      </c>
      <c r="J16" s="712">
        <v>2</v>
      </c>
      <c r="K16" s="655">
        <f>IF('Resultat &amp; tabell'!J16="",0,BI16)</f>
        <v>1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11</v>
      </c>
      <c r="Q16" s="663">
        <f>VLOOKUP(M16,$AU$13:$AY$16,5,FALSE)</f>
        <v>-11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4</v>
      </c>
      <c r="AD16" s="537" t="s">
        <v>28</v>
      </c>
      <c r="AE16" s="538">
        <f t="shared" si="23"/>
        <v>3</v>
      </c>
      <c r="AF16" s="534">
        <f t="shared" si="24"/>
        <v>4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11</v>
      </c>
      <c r="AR16" s="533">
        <f>AP16-AQ16</f>
        <v>-11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11</v>
      </c>
      <c r="AY16" s="533">
        <f>VLOOKUP($AU16,$AN$13:$AR$16,5,FALSE)</f>
        <v>-11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1</v>
      </c>
      <c r="BI16" s="585">
        <f t="shared" si="26"/>
        <v>1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713">
        <v>0</v>
      </c>
      <c r="H17" s="578" t="s">
        <v>6</v>
      </c>
      <c r="I17" s="712">
        <v>5</v>
      </c>
      <c r="J17" s="712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5</v>
      </c>
      <c r="AD17" s="537" t="s">
        <v>27</v>
      </c>
      <c r="AE17" s="538">
        <f t="shared" si="23"/>
        <v>3</v>
      </c>
      <c r="AF17" s="534">
        <f t="shared" si="24"/>
        <v>5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713">
        <v>2</v>
      </c>
      <c r="H18" s="578" t="s">
        <v>6</v>
      </c>
      <c r="I18" s="712">
        <v>1</v>
      </c>
      <c r="J18" s="712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2</v>
      </c>
      <c r="AC18" s="538">
        <f t="shared" si="22"/>
        <v>1</v>
      </c>
      <c r="AD18" s="537" t="s">
        <v>30</v>
      </c>
      <c r="AE18" s="538">
        <f t="shared" si="23"/>
        <v>0</v>
      </c>
      <c r="AF18" s="534">
        <f t="shared" si="24"/>
        <v>1</v>
      </c>
      <c r="AG18" s="534">
        <f t="shared" si="25"/>
        <v>2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2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65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715">
        <v>1</v>
      </c>
      <c r="H22" s="578" t="s">
        <v>6</v>
      </c>
      <c r="I22" s="714">
        <v>1</v>
      </c>
      <c r="J22" s="714" t="s">
        <v>122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5</v>
      </c>
      <c r="P22" s="658">
        <f>VLOOKUP(M22,$AU$22:$AY$25,4,FALSE)</f>
        <v>2</v>
      </c>
      <c r="Q22" s="659">
        <f>VLOOKUP(M22,$AU$22:$AY$25,5,FALSE)</f>
        <v>3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4</v>
      </c>
      <c r="AJ22" s="533">
        <f>AK22+AL22+AM22</f>
        <v>4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4</v>
      </c>
      <c r="AN22" s="537" t="s">
        <v>42</v>
      </c>
      <c r="AO22" s="533">
        <f>SUMIF($Z$22:$Z$27,$AN22,$AA$22:$AA$27)+SUMIF($AD$22:$AD$27,$AN22,$AE$22:$AE$27)</f>
        <v>2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4</v>
      </c>
      <c r="AR22" s="533">
        <f>AP22-AQ22</f>
        <v>-1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5</v>
      </c>
      <c r="AX22" s="533">
        <f>VLOOKUP($AU22,$AN$22:$AR$25,4,FALSE)</f>
        <v>2</v>
      </c>
      <c r="AY22" s="533">
        <f>VLOOKUP($AU22,$AN$22:$AR$25,5,FALSE)</f>
        <v>3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715">
        <v>2</v>
      </c>
      <c r="H23" s="578" t="s">
        <v>6</v>
      </c>
      <c r="I23" s="714">
        <v>1</v>
      </c>
      <c r="J23" s="714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Grekland</v>
      </c>
      <c r="N23" s="662">
        <f>VLOOKUP(M23,$AU$22:$AY$25,2,FALSE)</f>
        <v>4</v>
      </c>
      <c r="O23" s="662">
        <f>VLOOKUP(M23,$AU$22:$AY$25,3,FALSE)</f>
        <v>2</v>
      </c>
      <c r="P23" s="662">
        <f>VLOOKUP(M23,$AU$22:$AY$25,4,FALSE)</f>
        <v>3</v>
      </c>
      <c r="Q23" s="663">
        <f>VLOOKUP(M23,$AU$22:$AY$25,5,FALSE)</f>
        <v>-1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5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3</v>
      </c>
      <c r="AT23" s="533">
        <v>2</v>
      </c>
      <c r="AU23" s="533" t="str">
        <f t="shared" ref="AU23:AU25" si="41">VLOOKUP($AT23,$AI$22:$AR$25,6,FALSE)</f>
        <v>Grekland</v>
      </c>
      <c r="AV23" s="533">
        <f t="shared" ref="AV23:AV25" si="42">VLOOKUP($AU23,$AN$22:$AR$25,2,FALSE)</f>
        <v>4</v>
      </c>
      <c r="AW23" s="533">
        <f t="shared" ref="AW23:AW25" si="43">VLOOKUP($AU23,$AN$22:$AR$25,3,FALSE)</f>
        <v>2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-1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715">
        <v>1</v>
      </c>
      <c r="H24" s="578" t="s">
        <v>6</v>
      </c>
      <c r="I24" s="714">
        <v>1</v>
      </c>
      <c r="J24" s="714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4</v>
      </c>
      <c r="Q24" s="678">
        <f>VLOOKUP(M24,$AU$22:$AY$25,5,FALSE)</f>
        <v>-1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1</v>
      </c>
      <c r="AC24" s="538">
        <f t="shared" si="29"/>
        <v>1</v>
      </c>
      <c r="AD24" s="537" t="s">
        <v>46</v>
      </c>
      <c r="AE24" s="538">
        <f t="shared" si="30"/>
        <v>1</v>
      </c>
      <c r="AF24" s="534">
        <f t="shared" si="31"/>
        <v>1</v>
      </c>
      <c r="AG24" s="534">
        <f t="shared" si="32"/>
        <v>1</v>
      </c>
      <c r="AI24" s="533">
        <f>RANK($AJ24,$AJ$22:$AJ$25,1)+COUNTIF($AJ$22:$AJ24,$AJ24)-1</f>
        <v>2</v>
      </c>
      <c r="AJ24" s="533">
        <f>AK24+AL24+AM24</f>
        <v>2</v>
      </c>
      <c r="AK24" s="533">
        <f t="shared" si="34"/>
        <v>0</v>
      </c>
      <c r="AL24" s="533">
        <f t="shared" si="35"/>
        <v>0</v>
      </c>
      <c r="AM24" s="533">
        <f t="shared" si="36"/>
        <v>2</v>
      </c>
      <c r="AN24" s="537" t="s">
        <v>43</v>
      </c>
      <c r="AO24" s="533">
        <f t="shared" si="37"/>
        <v>4</v>
      </c>
      <c r="AP24" s="533">
        <f t="shared" si="38"/>
        <v>2</v>
      </c>
      <c r="AQ24" s="533">
        <f t="shared" si="39"/>
        <v>3</v>
      </c>
      <c r="AR24" s="533">
        <f t="shared" si="40"/>
        <v>-1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4</v>
      </c>
      <c r="AY24" s="533">
        <f t="shared" si="45"/>
        <v>-1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2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715">
        <v>0</v>
      </c>
      <c r="H25" s="578" t="s">
        <v>6</v>
      </c>
      <c r="I25" s="714">
        <v>1</v>
      </c>
      <c r="J25" s="714">
        <v>2</v>
      </c>
      <c r="K25" s="655">
        <f>IF('Resultat &amp; tabell'!J25="",0,BI25)</f>
        <v>2</v>
      </c>
      <c r="L25" s="645">
        <v>4</v>
      </c>
      <c r="M25" s="665" t="str">
        <f>VLOOKUP(L25,$AT$22:$AY$25,2,FALSE)</f>
        <v>Colombia</v>
      </c>
      <c r="N25" s="662">
        <f>VLOOKUP(M25,$AU$22:$AY$25,2,FALSE)</f>
        <v>2</v>
      </c>
      <c r="O25" s="662">
        <f>VLOOKUP(M25,$AU$22:$AY$25,3,FALSE)</f>
        <v>3</v>
      </c>
      <c r="P25" s="662">
        <f>VLOOKUP(M25,$AU$22:$AY$25,4,FALSE)</f>
        <v>4</v>
      </c>
      <c r="Q25" s="663">
        <f>VLOOKUP(M25,$AU$22:$AY$25,5,FALSE)</f>
        <v>-1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0</v>
      </c>
      <c r="AB25" s="538">
        <f t="shared" si="28"/>
        <v>0</v>
      </c>
      <c r="AC25" s="538">
        <f t="shared" si="29"/>
        <v>1</v>
      </c>
      <c r="AD25" s="537" t="s">
        <v>43</v>
      </c>
      <c r="AE25" s="538">
        <f t="shared" si="30"/>
        <v>3</v>
      </c>
      <c r="AF25" s="534">
        <f t="shared" si="31"/>
        <v>1</v>
      </c>
      <c r="AG25" s="534">
        <f t="shared" si="32"/>
        <v>0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4</v>
      </c>
      <c r="AR25" s="533">
        <f t="shared" si="40"/>
        <v>-1</v>
      </c>
      <c r="AT25" s="533">
        <v>4</v>
      </c>
      <c r="AU25" s="533" t="str">
        <f t="shared" si="41"/>
        <v>Colombia</v>
      </c>
      <c r="AV25" s="533">
        <f t="shared" si="42"/>
        <v>2</v>
      </c>
      <c r="AW25" s="533">
        <f t="shared" si="43"/>
        <v>3</v>
      </c>
      <c r="AX25" s="533">
        <f t="shared" si="44"/>
        <v>4</v>
      </c>
      <c r="AY25" s="533">
        <f t="shared" si="45"/>
        <v>-1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2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715">
        <v>2</v>
      </c>
      <c r="H26" s="578" t="s">
        <v>6</v>
      </c>
      <c r="I26" s="714">
        <v>1</v>
      </c>
      <c r="J26" s="714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715">
        <v>0</v>
      </c>
      <c r="H27" s="578" t="s">
        <v>6</v>
      </c>
      <c r="I27" s="714">
        <v>2</v>
      </c>
      <c r="J27" s="714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717">
        <v>5</v>
      </c>
      <c r="H31" s="578" t="s">
        <v>6</v>
      </c>
      <c r="I31" s="716">
        <v>0</v>
      </c>
      <c r="J31" s="716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Italien</v>
      </c>
      <c r="N31" s="658">
        <f>VLOOKUP(M31,$AU$31:$AY$34,2,FALSE)</f>
        <v>7</v>
      </c>
      <c r="O31" s="658">
        <f>VLOOKUP(M31,$AU$31:$AY$34,3,FALSE)</f>
        <v>6</v>
      </c>
      <c r="P31" s="658">
        <f>VLOOKUP(M31,$AU$31:$AY$34,4,FALSE)</f>
        <v>2</v>
      </c>
      <c r="Q31" s="659">
        <f>VLOOKUP(M31,$AU$31:$AY$34,5,FALSE)</f>
        <v>4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5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5</v>
      </c>
      <c r="AI31" s="533">
        <f>RANK($AJ31,$AJ$31:$AJ$34,1)+COUNTIF($AJ$31:$AJ31,$AJ31)-1</f>
        <v>2</v>
      </c>
      <c r="AJ31" s="533">
        <f>AK31+AL31+AM31</f>
        <v>2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2</v>
      </c>
      <c r="AN31" s="537" t="s">
        <v>55</v>
      </c>
      <c r="AO31" s="533">
        <f>SUMIF($Z$31:$Z$36,$AN31,$AA$31:$AA$36)+SUMIF($AD$31:$AD$36,$AN31,$AE$31:$AE$36)</f>
        <v>5</v>
      </c>
      <c r="AP31" s="533">
        <f>SUMIF($Z$31:$Z$36,$AN31,$AB$31:$AB$36)+SUMIF($AD$31:$AD$36,$AN31,$AF$31:$AF$36)</f>
        <v>8</v>
      </c>
      <c r="AQ31" s="533">
        <f>SUMIF($Z$31:$Z$36,$AN31,$AC$31:$AC$36)+SUMIF($AD$31:$AD$36,$AN31,$AG$31:$AG$36)</f>
        <v>3</v>
      </c>
      <c r="AR31" s="533">
        <f>AP31-AQ31</f>
        <v>5</v>
      </c>
      <c r="AT31" s="533">
        <v>1</v>
      </c>
      <c r="AU31" s="533" t="str">
        <f>VLOOKUP($AT31,$AI$31:$AR$34,6,FALSE)</f>
        <v>Italien</v>
      </c>
      <c r="AV31" s="533">
        <f>VLOOKUP($AU31,$AN$31:$AR$34,2,FALSE)</f>
        <v>7</v>
      </c>
      <c r="AW31" s="533">
        <f>VLOOKUP($AU31,$AN$31:$AR$34,3,FALSE)</f>
        <v>6</v>
      </c>
      <c r="AX31" s="533">
        <f>VLOOKUP($AU31,$AN$31:$AR$34,4,FALSE)</f>
        <v>2</v>
      </c>
      <c r="AY31" s="533">
        <f>VLOOKUP($AU31,$AN$31:$AR$34,5,FALSE)</f>
        <v>4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717">
        <v>1</v>
      </c>
      <c r="H32" s="578" t="s">
        <v>6</v>
      </c>
      <c r="I32" s="716">
        <v>2</v>
      </c>
      <c r="J32" s="716">
        <v>2</v>
      </c>
      <c r="K32" s="655">
        <f>IF('Resultat &amp; tabell'!J32="",0,BI32)</f>
        <v>5</v>
      </c>
      <c r="L32" s="645">
        <v>2</v>
      </c>
      <c r="M32" s="661" t="str">
        <f>VLOOKUP(L32,$AT$31:$AY$34,2,FALSE)</f>
        <v>Uruguay</v>
      </c>
      <c r="N32" s="662">
        <f>VLOOKUP(M32,$AU$31:$AY$34,2,FALSE)</f>
        <v>5</v>
      </c>
      <c r="O32" s="662">
        <f>VLOOKUP(M32,$AU$31:$AY$34,3,FALSE)</f>
        <v>8</v>
      </c>
      <c r="P32" s="662">
        <f>VLOOKUP(M32,$AU$31:$AY$34,4,FALSE)</f>
        <v>3</v>
      </c>
      <c r="Q32" s="663">
        <f>VLOOKUP(M32,$AU$31:$AY$34,5,FALSE)</f>
        <v>5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0</v>
      </c>
      <c r="AB32" s="538">
        <f t="shared" si="47"/>
        <v>1</v>
      </c>
      <c r="AC32" s="538">
        <f t="shared" si="48"/>
        <v>2</v>
      </c>
      <c r="AD32" s="537" t="s">
        <v>60</v>
      </c>
      <c r="AE32" s="538">
        <f t="shared" si="49"/>
        <v>3</v>
      </c>
      <c r="AF32" s="534">
        <f t="shared" si="50"/>
        <v>2</v>
      </c>
      <c r="AG32" s="534">
        <f t="shared" si="51"/>
        <v>1</v>
      </c>
      <c r="AI32" s="533">
        <f>RANK($AJ32,$AJ$31:$AJ$34,1)+COUNTIF($AJ$31:$AJ32,$AJ32)-1</f>
        <v>3</v>
      </c>
      <c r="AJ32" s="533">
        <f>AK32+AL32+AM32</f>
        <v>3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3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7</v>
      </c>
      <c r="AQ32" s="533">
        <f t="shared" ref="AQ32:AQ34" si="58">SUMIF($Z$31:$Z$36,$AN32,$AC$31:$AC$36)+SUMIF($AD$31:$AD$36,$AN32,$AG$31:$AG$36)</f>
        <v>4</v>
      </c>
      <c r="AR32" s="533">
        <f t="shared" ref="AR32:AR34" si="59">AP32-AQ32</f>
        <v>3</v>
      </c>
      <c r="AT32" s="533">
        <v>2</v>
      </c>
      <c r="AU32" s="533" t="str">
        <f t="shared" ref="AU32:AU34" si="60">VLOOKUP($AT32,$AI$31:$AR$34,6,FALSE)</f>
        <v>Uruguay</v>
      </c>
      <c r="AV32" s="533">
        <f t="shared" ref="AV32:AV34" si="61">VLOOKUP($AU32,$AN$31:$AR$34,2,FALSE)</f>
        <v>5</v>
      </c>
      <c r="AW32" s="533">
        <f t="shared" ref="AW32:AW34" si="62">VLOOKUP($AU32,$AN$31:$AR$34,3,FALSE)</f>
        <v>8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5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2</v>
      </c>
      <c r="BH32" s="601">
        <f>IF(J32='Resultat &amp; tabell'!$J32,1,0)</f>
        <v>1</v>
      </c>
      <c r="BI32" s="585">
        <f t="shared" si="52"/>
        <v>5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717">
        <v>2</v>
      </c>
      <c r="H33" s="578" t="s">
        <v>6</v>
      </c>
      <c r="I33" s="716">
        <v>2</v>
      </c>
      <c r="J33" s="716" t="s">
        <v>122</v>
      </c>
      <c r="K33" s="655">
        <f>IF('Resultat &amp; tabell'!J33="",0,BI33)</f>
        <v>2</v>
      </c>
      <c r="L33" s="645">
        <v>3</v>
      </c>
      <c r="M33" s="676" t="str">
        <f>VLOOKUP(L33,$AT$31:$AY$34,2,FALSE)</f>
        <v>England</v>
      </c>
      <c r="N33" s="677">
        <f>VLOOKUP(M33,$AU$31:$AY$34,2,FALSE)</f>
        <v>4</v>
      </c>
      <c r="O33" s="677">
        <f>VLOOKUP(M33,$AU$31:$AY$34,3,FALSE)</f>
        <v>7</v>
      </c>
      <c r="P33" s="677">
        <f>VLOOKUP(M33,$AU$31:$AY$34,4,FALSE)</f>
        <v>4</v>
      </c>
      <c r="Q33" s="678">
        <f>VLOOKUP(M33,$AU$31:$AY$34,5,FALSE)</f>
        <v>3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1</v>
      </c>
      <c r="AB33" s="538">
        <f t="shared" si="47"/>
        <v>2</v>
      </c>
      <c r="AC33" s="538">
        <f t="shared" si="48"/>
        <v>2</v>
      </c>
      <c r="AD33" s="537" t="s">
        <v>59</v>
      </c>
      <c r="AE33" s="538">
        <f t="shared" si="49"/>
        <v>1</v>
      </c>
      <c r="AF33" s="534">
        <f t="shared" si="50"/>
        <v>2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12</v>
      </c>
      <c r="AR33" s="533">
        <f t="shared" si="59"/>
        <v>-12</v>
      </c>
      <c r="AT33" s="533">
        <v>3</v>
      </c>
      <c r="AU33" s="533" t="str">
        <f t="shared" si="60"/>
        <v>England</v>
      </c>
      <c r="AV33" s="533">
        <f t="shared" si="61"/>
        <v>4</v>
      </c>
      <c r="AW33" s="533">
        <f t="shared" si="62"/>
        <v>7</v>
      </c>
      <c r="AX33" s="533">
        <f t="shared" si="63"/>
        <v>4</v>
      </c>
      <c r="AY33" s="533">
        <f t="shared" si="64"/>
        <v>3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0</v>
      </c>
      <c r="BI33" s="585">
        <f t="shared" si="52"/>
        <v>2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717">
        <v>3</v>
      </c>
      <c r="H34" s="578" t="s">
        <v>6</v>
      </c>
      <c r="I34" s="716">
        <v>0</v>
      </c>
      <c r="J34" s="716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12</v>
      </c>
      <c r="Q34" s="663">
        <f>VLOOKUP(M34,$AU$31:$AY$34,5,FALSE)</f>
        <v>-12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3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3</v>
      </c>
      <c r="AI34" s="533">
        <f>RANK($AJ34,$AJ$31:$AJ$34,1)+COUNTIF($AJ$31:$AJ34,$AJ34)-1</f>
        <v>1</v>
      </c>
      <c r="AJ34" s="533">
        <f>AK34+AL34+AM34</f>
        <v>1</v>
      </c>
      <c r="AK34" s="533">
        <f t="shared" si="53"/>
        <v>0</v>
      </c>
      <c r="AL34" s="533">
        <f t="shared" si="54"/>
        <v>0</v>
      </c>
      <c r="AM34" s="533">
        <f t="shared" si="55"/>
        <v>1</v>
      </c>
      <c r="AN34" s="537" t="s">
        <v>60</v>
      </c>
      <c r="AO34" s="533">
        <f t="shared" si="56"/>
        <v>7</v>
      </c>
      <c r="AP34" s="533">
        <f t="shared" si="57"/>
        <v>6</v>
      </c>
      <c r="AQ34" s="533">
        <f t="shared" si="58"/>
        <v>2</v>
      </c>
      <c r="AR34" s="533">
        <f t="shared" si="59"/>
        <v>4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12</v>
      </c>
      <c r="AY34" s="533">
        <f t="shared" si="64"/>
        <v>-12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717">
        <v>1</v>
      </c>
      <c r="H35" s="578" t="s">
        <v>6</v>
      </c>
      <c r="I35" s="716">
        <v>1</v>
      </c>
      <c r="J35" s="716" t="s">
        <v>122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717">
        <v>0</v>
      </c>
      <c r="H36" s="578" t="s">
        <v>6</v>
      </c>
      <c r="I36" s="716">
        <v>4</v>
      </c>
      <c r="J36" s="716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4</v>
      </c>
      <c r="AD36" s="537" t="s">
        <v>59</v>
      </c>
      <c r="AE36" s="538">
        <f t="shared" si="49"/>
        <v>3</v>
      </c>
      <c r="AF36" s="534">
        <f t="shared" si="50"/>
        <v>4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719">
        <v>1</v>
      </c>
      <c r="H40" s="578" t="s">
        <v>6</v>
      </c>
      <c r="I40" s="718">
        <v>0</v>
      </c>
      <c r="J40" s="718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9</v>
      </c>
      <c r="O40" s="658">
        <f>VLOOKUP(M40,$AU$40:$AY$43,3,FALSE)</f>
        <v>6</v>
      </c>
      <c r="P40" s="658">
        <f>VLOOKUP(M40,$AU$40:$AY$43,4,FALSE)</f>
        <v>2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2</v>
      </c>
      <c r="AN40" s="537" t="s">
        <v>62</v>
      </c>
      <c r="AO40" s="533">
        <f>SUMIF($Z$40:$Z$45,$AN40,$AA$40:$AA$45)+SUMIF($AD$40:$AD$45,$AN40,$AE$40:$AE$45)</f>
        <v>6</v>
      </c>
      <c r="AP40" s="533">
        <f>SUMIF($Z$40:$Z$45,$AN40,$AB$40:$AB$45)+SUMIF($AD$40:$AD$45,$AN40,$AF$40:$AF$45)</f>
        <v>5</v>
      </c>
      <c r="AQ40" s="533">
        <f>SUMIF($Z$40:$Z$45,$AN40,$AC$40:$AC$45)+SUMIF($AD$40:$AD$45,$AN40,$AG$40:$AG$45)</f>
        <v>2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9</v>
      </c>
      <c r="AW40" s="533">
        <f>VLOOKUP($AU40,$AN$40:$AR$43,3,FALSE)</f>
        <v>6</v>
      </c>
      <c r="AX40" s="533">
        <f>VLOOKUP($AU40,$AN$40:$AR$43,4,FALSE)</f>
        <v>2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719">
        <v>2</v>
      </c>
      <c r="H41" s="578" t="s">
        <v>6</v>
      </c>
      <c r="I41" s="718">
        <v>1</v>
      </c>
      <c r="J41" s="718">
        <v>1</v>
      </c>
      <c r="K41" s="655">
        <f>IF('Resultat &amp; tabell'!J41="",0,BI41)</f>
        <v>1</v>
      </c>
      <c r="L41" s="645">
        <v>2</v>
      </c>
      <c r="M41" s="661" t="str">
        <f>VLOOKUP(L41,$AT$40:$AY$43,2,FALSE)</f>
        <v>Schweiz</v>
      </c>
      <c r="N41" s="662">
        <f>VLOOKUP(M41,$AU$40:$AY$43,2,FALSE)</f>
        <v>6</v>
      </c>
      <c r="O41" s="662">
        <f>VLOOKUP(M41,$AU$40:$AY$43,3,FALSE)</f>
        <v>5</v>
      </c>
      <c r="P41" s="662">
        <f>VLOOKUP(M41,$AU$40:$AY$43,4,FALSE)</f>
        <v>2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1</v>
      </c>
      <c r="AD41" s="537" t="s">
        <v>65</v>
      </c>
      <c r="AE41" s="538">
        <f t="shared" si="68"/>
        <v>0</v>
      </c>
      <c r="AF41" s="534">
        <f t="shared" si="69"/>
        <v>1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9</v>
      </c>
      <c r="AP41" s="533">
        <f t="shared" ref="AP41:AP43" si="76">SUMIF($Z$40:$Z$45,$AN41,$AB$40:$AB$45)+SUMIF($AD$40:$AD$45,$AN41,$AF$40:$AF$45)</f>
        <v>6</v>
      </c>
      <c r="AQ41" s="533">
        <f t="shared" ref="AQ41:AQ43" si="77">SUMIF($Z$40:$Z$45,$AN41,$AC$40:$AC$45)+SUMIF($AD$40:$AD$45,$AN41,$AG$40:$AG$45)</f>
        <v>2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6</v>
      </c>
      <c r="AW41" s="533">
        <f t="shared" ref="AW41:AW43" si="81">VLOOKUP($AU41,$AN$40:$AR$43,3,FALSE)</f>
        <v>5</v>
      </c>
      <c r="AX41" s="533">
        <f t="shared" ref="AX41:AX43" si="82">VLOOKUP($AU41,$AN$40:$AR$43,4,FALSE)</f>
        <v>2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1</v>
      </c>
      <c r="BI41" s="585">
        <f t="shared" si="71"/>
        <v>1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719">
        <v>1</v>
      </c>
      <c r="H42" s="578" t="s">
        <v>6</v>
      </c>
      <c r="I42" s="718">
        <v>2</v>
      </c>
      <c r="J42" s="718">
        <v>2</v>
      </c>
      <c r="K42" s="655">
        <f>IF('Resultat &amp; tabell'!J42="",0,BI42)</f>
        <v>1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2</v>
      </c>
      <c r="P42" s="677">
        <f>VLOOKUP(M42,$AU$40:$AY$43,4,FALSE)</f>
        <v>3</v>
      </c>
      <c r="Q42" s="678">
        <f>VLOOKUP(M42,$AU$40:$AY$43,5,FALSE)</f>
        <v>-1</v>
      </c>
      <c r="Z42" s="537" t="s">
        <v>62</v>
      </c>
      <c r="AA42" s="538">
        <f t="shared" si="65"/>
        <v>0</v>
      </c>
      <c r="AB42" s="538">
        <f t="shared" si="66"/>
        <v>1</v>
      </c>
      <c r="AC42" s="538">
        <f t="shared" si="67"/>
        <v>2</v>
      </c>
      <c r="AD42" s="537" t="s">
        <v>64</v>
      </c>
      <c r="AE42" s="538">
        <f t="shared" si="68"/>
        <v>3</v>
      </c>
      <c r="AF42" s="534">
        <f t="shared" si="69"/>
        <v>2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2</v>
      </c>
      <c r="AQ42" s="533">
        <f t="shared" si="77"/>
        <v>3</v>
      </c>
      <c r="AR42" s="533">
        <f t="shared" si="78"/>
        <v>-1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2</v>
      </c>
      <c r="AX42" s="533">
        <f t="shared" si="82"/>
        <v>3</v>
      </c>
      <c r="AY42" s="533">
        <f t="shared" si="83"/>
        <v>-1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1</v>
      </c>
      <c r="BI42" s="585">
        <f t="shared" si="71"/>
        <v>1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719">
        <v>0</v>
      </c>
      <c r="H43" s="578" t="s">
        <v>6</v>
      </c>
      <c r="I43" s="718">
        <v>2</v>
      </c>
      <c r="J43" s="718">
        <v>2</v>
      </c>
      <c r="K43" s="655">
        <f>IF('Resultat &amp; tabell'!J43="",0,BI43)</f>
        <v>3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1</v>
      </c>
      <c r="P43" s="662">
        <f>VLOOKUP(M43,$AU$40:$AY$43,4,FALSE)</f>
        <v>7</v>
      </c>
      <c r="Q43" s="663">
        <f>VLOOKUP(M43,$AU$40:$AY$43,5,FALSE)</f>
        <v>-6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2</v>
      </c>
      <c r="AD43" s="537" t="s">
        <v>63</v>
      </c>
      <c r="AE43" s="538">
        <f t="shared" si="68"/>
        <v>3</v>
      </c>
      <c r="AF43" s="534">
        <f t="shared" si="69"/>
        <v>2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1</v>
      </c>
      <c r="AQ43" s="533">
        <f t="shared" si="77"/>
        <v>7</v>
      </c>
      <c r="AR43" s="533">
        <f t="shared" si="78"/>
        <v>-6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1</v>
      </c>
      <c r="AX43" s="533">
        <f t="shared" si="82"/>
        <v>7</v>
      </c>
      <c r="AY43" s="533">
        <f t="shared" si="83"/>
        <v>-6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2</v>
      </c>
      <c r="BH43" s="601">
        <f>IF(J43='Resultat &amp; tabell'!$J43,1,0)</f>
        <v>1</v>
      </c>
      <c r="BI43" s="585">
        <f t="shared" si="71"/>
        <v>3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719">
        <v>0</v>
      </c>
      <c r="H44" s="578" t="s">
        <v>6</v>
      </c>
      <c r="I44" s="718">
        <v>3</v>
      </c>
      <c r="J44" s="718">
        <v>2</v>
      </c>
      <c r="K44" s="655">
        <f>IF('Resultat &amp; tabell'!J44="",0,BI44)</f>
        <v>0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0</v>
      </c>
      <c r="BI44" s="585">
        <f t="shared" si="71"/>
        <v>2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719">
        <v>0</v>
      </c>
      <c r="H45" s="578" t="s">
        <v>6</v>
      </c>
      <c r="I45" s="718">
        <v>2</v>
      </c>
      <c r="J45" s="718">
        <v>2</v>
      </c>
      <c r="K45" s="655">
        <f>IF('Resultat &amp; tabell'!J45="",0,BI45)</f>
        <v>0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721">
        <v>1</v>
      </c>
      <c r="H49" s="578" t="s">
        <v>6</v>
      </c>
      <c r="I49" s="720">
        <v>1</v>
      </c>
      <c r="J49" s="720" t="s">
        <v>122</v>
      </c>
      <c r="K49" s="655">
        <f>IF('Resultat &amp; tabell'!J49="",0,BI49)</f>
        <v>2</v>
      </c>
      <c r="L49" s="656">
        <v>1</v>
      </c>
      <c r="M49" s="657" t="str">
        <f>VLOOKUP(L49,$AT$49:$AY$52,2,FALSE)</f>
        <v>Bosnien</v>
      </c>
      <c r="N49" s="658">
        <f>VLOOKUP(M49,$AU$49:$AY$52,2,FALSE)</f>
        <v>7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1</v>
      </c>
      <c r="AB49" s="538">
        <f t="shared" ref="AB49:AB54" si="85">G49</f>
        <v>1</v>
      </c>
      <c r="AC49" s="538">
        <f t="shared" ref="AC49:AC54" si="86">I49</f>
        <v>1</v>
      </c>
      <c r="AD49" s="537" t="s">
        <v>68</v>
      </c>
      <c r="AE49" s="538">
        <f t="shared" ref="AE49:AE54" si="87">IF(I49="",0,IF(I49&lt;G49,0,IF(G49=I49,1,3)))</f>
        <v>1</v>
      </c>
      <c r="AF49" s="534">
        <f t="shared" ref="AF49:AF54" si="88">I49</f>
        <v>1</v>
      </c>
      <c r="AG49" s="534">
        <f t="shared" ref="AG49:AG54" si="89">G49</f>
        <v>1</v>
      </c>
      <c r="AI49" s="533">
        <f>RANK($AJ49,$AJ$49:$AJ$52,1)+COUNTIF($AJ$49:$AJ49,$AJ49)-1</f>
        <v>2</v>
      </c>
      <c r="AJ49" s="533">
        <f>AK49+AL49+AM49</f>
        <v>2</v>
      </c>
      <c r="AK49" s="533">
        <f>SUMPRODUCT(($AO$49:$AO$52=AO49)*($AR$49:$AR$52=AR49)*($AP$49:$AP$52&gt;AP49))</f>
        <v>0</v>
      </c>
      <c r="AL49" s="533">
        <f>SUMPRODUCT(($AO$49:$AO$52=AO49)*($AR$49:$AR$52&gt;AR49))</f>
        <v>1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2</v>
      </c>
      <c r="AR49" s="533">
        <f>AP49-AQ49</f>
        <v>6</v>
      </c>
      <c r="AT49" s="533">
        <v>1</v>
      </c>
      <c r="AU49" s="533" t="str">
        <f>VLOOKUP($AT49,$AI$49:$AR$52,6,FALSE)</f>
        <v>Bosnien</v>
      </c>
      <c r="AV49" s="533">
        <f>VLOOKUP($AU49,$AN$49:$AR$52,2,FALSE)</f>
        <v>7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0</v>
      </c>
      <c r="BF49" s="600" t="s">
        <v>6</v>
      </c>
      <c r="BG49" s="601">
        <f>IF(I49='Resultat &amp; tabell'!$I49,2,0)</f>
        <v>2</v>
      </c>
      <c r="BH49" s="601">
        <f>IF(J49='Resultat &amp; tabell'!$J49,1,0)</f>
        <v>0</v>
      </c>
      <c r="BI49" s="585">
        <f t="shared" ref="BI49:BI54" si="90">SUM(BE49+BG49+BH49)</f>
        <v>2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721">
        <v>0</v>
      </c>
      <c r="H50" s="578" t="s">
        <v>6</v>
      </c>
      <c r="I50" s="720">
        <v>2</v>
      </c>
      <c r="J50" s="720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Argentina</v>
      </c>
      <c r="N50" s="662">
        <f>VLOOKUP(M50,$AU$49:$AY$52,2,FALSE)</f>
        <v>7</v>
      </c>
      <c r="O50" s="662">
        <f>VLOOKUP(M50,$AU$49:$AY$52,3,FALSE)</f>
        <v>8</v>
      </c>
      <c r="P50" s="662">
        <f>VLOOKUP(M50,$AU$49:$AY$52,4,FALSE)</f>
        <v>2</v>
      </c>
      <c r="Q50" s="663">
        <f>VLOOKUP(M50,$AU$49:$AY$52,5,FALSE)</f>
        <v>6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11</v>
      </c>
      <c r="AR50" s="533">
        <f t="shared" ref="AR50:AR52" si="97">AP50-AQ50</f>
        <v>-11</v>
      </c>
      <c r="AT50" s="533">
        <v>2</v>
      </c>
      <c r="AU50" s="533" t="str">
        <f t="shared" ref="AU50:AU52" si="98">VLOOKUP($AT50,$AI$49:$AR$52,6,FALSE)</f>
        <v>Argentina</v>
      </c>
      <c r="AV50" s="533">
        <f t="shared" ref="AV50:AV52" si="99">VLOOKUP($AU50,$AN$49:$AR$52,2,FALSE)</f>
        <v>7</v>
      </c>
      <c r="AW50" s="533">
        <f t="shared" ref="AW50:AW52" si="100">VLOOKUP($AU50,$AN$49:$AR$52,3,FALSE)</f>
        <v>8</v>
      </c>
      <c r="AX50" s="533">
        <f t="shared" ref="AX50:AX52" si="101">VLOOKUP($AU50,$AN$49:$AR$52,4,FALSE)</f>
        <v>2</v>
      </c>
      <c r="AY50" s="533">
        <f t="shared" ref="AY50:AY52" si="102">VLOOKUP($AU50,$AN$49:$AR$52,5,FALSE)</f>
        <v>6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721">
        <v>4</v>
      </c>
      <c r="H51" s="578" t="s">
        <v>6</v>
      </c>
      <c r="I51" s="720">
        <v>0</v>
      </c>
      <c r="J51" s="720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Nigeria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5</v>
      </c>
      <c r="Q51" s="678">
        <f>VLOOKUP(M51,$AU$49:$AY$52,5,FALSE)</f>
        <v>-2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1</v>
      </c>
      <c r="AJ51" s="533">
        <f>AK51+AL51+AM51</f>
        <v>1</v>
      </c>
      <c r="AK51" s="533">
        <f t="shared" si="91"/>
        <v>0</v>
      </c>
      <c r="AL51" s="533">
        <f t="shared" si="92"/>
        <v>0</v>
      </c>
      <c r="AM51" s="533">
        <f t="shared" si="93"/>
        <v>1</v>
      </c>
      <c r="AN51" s="537" t="s">
        <v>68</v>
      </c>
      <c r="AO51" s="533">
        <f t="shared" si="94"/>
        <v>7</v>
      </c>
      <c r="AP51" s="533">
        <f t="shared" si="95"/>
        <v>8</v>
      </c>
      <c r="AQ51" s="533">
        <f t="shared" si="96"/>
        <v>1</v>
      </c>
      <c r="AR51" s="533">
        <f t="shared" si="97"/>
        <v>7</v>
      </c>
      <c r="AT51" s="533">
        <v>3</v>
      </c>
      <c r="AU51" s="533" t="str">
        <f t="shared" si="98"/>
        <v>Nigeria</v>
      </c>
      <c r="AV51" s="533">
        <f t="shared" si="99"/>
        <v>3</v>
      </c>
      <c r="AW51" s="533">
        <f t="shared" si="100"/>
        <v>3</v>
      </c>
      <c r="AX51" s="533">
        <f t="shared" si="101"/>
        <v>5</v>
      </c>
      <c r="AY51" s="533">
        <f t="shared" si="102"/>
        <v>-2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721">
        <v>0</v>
      </c>
      <c r="H52" s="578" t="s">
        <v>6</v>
      </c>
      <c r="I52" s="720">
        <v>2</v>
      </c>
      <c r="J52" s="720">
        <v>2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11</v>
      </c>
      <c r="Q52" s="663">
        <f>VLOOKUP(M52,$AU$49:$AY$52,5,FALSE)</f>
        <v>-11</v>
      </c>
      <c r="Z52" s="537" t="s">
        <v>70</v>
      </c>
      <c r="AA52" s="538">
        <f t="shared" si="84"/>
        <v>0</v>
      </c>
      <c r="AB52" s="538">
        <f t="shared" si="85"/>
        <v>0</v>
      </c>
      <c r="AC52" s="538">
        <f t="shared" si="86"/>
        <v>2</v>
      </c>
      <c r="AD52" s="537" t="s">
        <v>68</v>
      </c>
      <c r="AE52" s="538">
        <f t="shared" si="87"/>
        <v>3</v>
      </c>
      <c r="AF52" s="534">
        <f t="shared" si="88"/>
        <v>2</v>
      </c>
      <c r="AG52" s="534">
        <f t="shared" si="89"/>
        <v>0</v>
      </c>
      <c r="AI52" s="533">
        <f>RANK($AJ52,$AJ$49:$AJ$52,1)+COUNTIF($AJ$49:$AJ52,$AJ52)-1</f>
        <v>3</v>
      </c>
      <c r="AJ52" s="533">
        <f>AK52+AL52+AM52</f>
        <v>3</v>
      </c>
      <c r="AK52" s="533">
        <f t="shared" si="91"/>
        <v>0</v>
      </c>
      <c r="AL52" s="533">
        <f t="shared" si="92"/>
        <v>0</v>
      </c>
      <c r="AM52" s="533">
        <f t="shared" si="93"/>
        <v>3</v>
      </c>
      <c r="AN52" s="537" t="s">
        <v>70</v>
      </c>
      <c r="AO52" s="533">
        <f t="shared" si="94"/>
        <v>3</v>
      </c>
      <c r="AP52" s="533">
        <f t="shared" si="95"/>
        <v>3</v>
      </c>
      <c r="AQ52" s="533">
        <f t="shared" si="96"/>
        <v>5</v>
      </c>
      <c r="AR52" s="533">
        <f t="shared" si="97"/>
        <v>-2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11</v>
      </c>
      <c r="AY52" s="533">
        <f t="shared" si="102"/>
        <v>-11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721">
        <v>1</v>
      </c>
      <c r="H53" s="578" t="s">
        <v>6</v>
      </c>
      <c r="I53" s="720">
        <v>3</v>
      </c>
      <c r="J53" s="720">
        <v>2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3</v>
      </c>
      <c r="AD53" s="537" t="s">
        <v>67</v>
      </c>
      <c r="AE53" s="538">
        <f t="shared" si="87"/>
        <v>3</v>
      </c>
      <c r="AF53" s="534">
        <f t="shared" si="88"/>
        <v>3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721">
        <v>5</v>
      </c>
      <c r="H54" s="578" t="s">
        <v>6</v>
      </c>
      <c r="I54" s="720">
        <v>0</v>
      </c>
      <c r="J54" s="720">
        <v>1</v>
      </c>
      <c r="K54" s="655">
        <f>IF('Resultat &amp; tabell'!J54="",0,BI54)</f>
        <v>0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5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5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2</v>
      </c>
      <c r="BH54" s="601">
        <f>IF(J54='Resultat &amp; tabell'!$J54,1,0)</f>
        <v>0</v>
      </c>
      <c r="BI54" s="585">
        <f t="shared" si="90"/>
        <v>2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723">
        <v>2</v>
      </c>
      <c r="H58" s="578" t="s">
        <v>6</v>
      </c>
      <c r="I58" s="722">
        <v>1</v>
      </c>
      <c r="J58" s="722">
        <v>1</v>
      </c>
      <c r="K58" s="655">
        <f>IF('Resultat &amp; tabell'!J58="",0,BI58)</f>
        <v>1</v>
      </c>
      <c r="L58" s="656">
        <v>1</v>
      </c>
      <c r="M58" s="657" t="str">
        <f>VLOOKUP(L58,$AT$58:$AY$61,2,FALSE)</f>
        <v>Tyskland</v>
      </c>
      <c r="N58" s="658">
        <f>VLOOKUP(M58,$AU$58:$AY$61,2,FALSE)</f>
        <v>9</v>
      </c>
      <c r="O58" s="658">
        <f>VLOOKUP(M58,$AU$58:$AY$61,3,FALSE)</f>
        <v>7</v>
      </c>
      <c r="P58" s="658">
        <f>VLOOKUP(M58,$AU$58:$AY$61,4,FALSE)</f>
        <v>4</v>
      </c>
      <c r="Q58" s="659">
        <f>VLOOKUP(M58,$AU$58:$AY$61,5,FALSE)</f>
        <v>3</v>
      </c>
      <c r="Z58" s="537" t="s">
        <v>72</v>
      </c>
      <c r="AA58" s="538">
        <f t="shared" ref="AA58:AA63" si="103">IF(G58="",0,IF($G58&lt;$I58,0,IF($G58=$I58,1,3)))</f>
        <v>3</v>
      </c>
      <c r="AB58" s="538">
        <f t="shared" ref="AB58:AB63" si="104">G58</f>
        <v>2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0</v>
      </c>
      <c r="AF58" s="534">
        <f t="shared" ref="AF58:AF63" si="107">I58</f>
        <v>1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9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4</v>
      </c>
      <c r="AR58" s="533">
        <f>AP58-AQ58</f>
        <v>3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9</v>
      </c>
      <c r="AW58" s="533">
        <f>VLOOKUP($AU58,$AN$58:$AR$61,3,FALSE)</f>
        <v>7</v>
      </c>
      <c r="AX58" s="533">
        <f>VLOOKUP($AU58,$AN$58:$AR$61,4,FALSE)</f>
        <v>4</v>
      </c>
      <c r="AY58" s="533">
        <f>VLOOKUP($AU58,$AN$58:$AR$61,5,FALSE)</f>
        <v>3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1</v>
      </c>
      <c r="BI58" s="585">
        <f t="shared" ref="BI58:BI63" si="109">SUM(BE58+BG58+BH58)</f>
        <v>1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723">
        <v>2</v>
      </c>
      <c r="H59" s="578" t="s">
        <v>6</v>
      </c>
      <c r="I59" s="722">
        <v>1</v>
      </c>
      <c r="J59" s="722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Ghana</v>
      </c>
      <c r="N59" s="662">
        <f>VLOOKUP(M59,$AU$58:$AY$61,2,FALSE)</f>
        <v>6</v>
      </c>
      <c r="O59" s="662">
        <f>VLOOKUP(M59,$AU$58:$AY$61,3,FALSE)</f>
        <v>5</v>
      </c>
      <c r="P59" s="662">
        <f>VLOOKUP(M59,$AU$58:$AY$61,4,FALSE)</f>
        <v>4</v>
      </c>
      <c r="Q59" s="663">
        <f>VLOOKUP(M59,$AU$58:$AY$61,5,FALSE)</f>
        <v>1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2</v>
      </c>
      <c r="AJ59" s="533">
        <f>AK59+AL59+AM59</f>
        <v>2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2</v>
      </c>
      <c r="AN59" s="537" t="s">
        <v>74</v>
      </c>
      <c r="AO59" s="533">
        <f t="shared" ref="AO59:AO61" si="113">SUMIF($Z$58:$Z$63,$AN59,$AA$58:$AA$63)+SUMIF($AD$58:$AD$63,$AN59,$AE$58:$AE$63)</f>
        <v>6</v>
      </c>
      <c r="AP59" s="533">
        <f t="shared" ref="AP59:AP61" si="114">SUMIF($Z$58:$Z$63,$AN59,$AB$58:$AB$63)+SUMIF($AD$58:$AD$63,$AN59,$AF$58:$AF$63)</f>
        <v>5</v>
      </c>
      <c r="AQ59" s="533">
        <f t="shared" ref="AQ59:AQ61" si="115">SUMIF($Z$58:$Z$63,$AN59,$AC$58:$AC$63)+SUMIF($AD$58:$AD$63,$AN59,$AG$58:$AG$63)</f>
        <v>4</v>
      </c>
      <c r="AR59" s="533">
        <f t="shared" ref="AR59:AR61" si="116">AP59-AQ59</f>
        <v>1</v>
      </c>
      <c r="AT59" s="533">
        <v>2</v>
      </c>
      <c r="AU59" s="533" t="str">
        <f t="shared" ref="AU59:AU61" si="117">VLOOKUP($AT59,$AI$58:$AR$61,6,FALSE)</f>
        <v>Ghana</v>
      </c>
      <c r="AV59" s="533">
        <f t="shared" ref="AV59:AV61" si="118">VLOOKUP($AU59,$AN$58:$AR$61,2,FALSE)</f>
        <v>6</v>
      </c>
      <c r="AW59" s="533">
        <f t="shared" ref="AW59:AW61" si="119">VLOOKUP($AU59,$AN$58:$AR$61,3,FALSE)</f>
        <v>5</v>
      </c>
      <c r="AX59" s="533">
        <f t="shared" ref="AX59:AX61" si="120">VLOOKUP($AU59,$AN$58:$AR$61,4,FALSE)</f>
        <v>4</v>
      </c>
      <c r="AY59" s="533">
        <f t="shared" ref="AY59:AY61" si="121">VLOOKUP($AU59,$AN$58:$AR$61,5,FALSE)</f>
        <v>1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723">
        <v>2</v>
      </c>
      <c r="H60" s="578" t="s">
        <v>6</v>
      </c>
      <c r="I60" s="722">
        <v>1</v>
      </c>
      <c r="J60" s="722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Portugal</v>
      </c>
      <c r="N60" s="677">
        <f>VLOOKUP(M60,$AU$58:$AY$61,2,FALSE)</f>
        <v>3</v>
      </c>
      <c r="O60" s="677">
        <f>VLOOKUP(M60,$AU$58:$AY$61,3,FALSE)</f>
        <v>5</v>
      </c>
      <c r="P60" s="677">
        <f>VLOOKUP(M60,$AU$58:$AY$61,4,FALSE)</f>
        <v>5</v>
      </c>
      <c r="Q60" s="678">
        <f>VLOOKUP(M60,$AU$58:$AY$61,5,FALSE)</f>
        <v>0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3</v>
      </c>
      <c r="AJ60" s="533">
        <f>AK60+AL60+AM60</f>
        <v>3</v>
      </c>
      <c r="AK60" s="533">
        <f t="shared" si="110"/>
        <v>0</v>
      </c>
      <c r="AL60" s="533">
        <f t="shared" si="111"/>
        <v>0</v>
      </c>
      <c r="AM60" s="533">
        <f t="shared" si="112"/>
        <v>3</v>
      </c>
      <c r="AN60" s="537" t="s">
        <v>73</v>
      </c>
      <c r="AO60" s="533">
        <f t="shared" si="113"/>
        <v>3</v>
      </c>
      <c r="AP60" s="533">
        <f t="shared" si="114"/>
        <v>5</v>
      </c>
      <c r="AQ60" s="533">
        <f t="shared" si="115"/>
        <v>5</v>
      </c>
      <c r="AR60" s="533">
        <f t="shared" si="116"/>
        <v>0</v>
      </c>
      <c r="AT60" s="533">
        <v>3</v>
      </c>
      <c r="AU60" s="533" t="str">
        <f t="shared" si="117"/>
        <v>Portugal</v>
      </c>
      <c r="AV60" s="533">
        <f t="shared" si="118"/>
        <v>3</v>
      </c>
      <c r="AW60" s="533">
        <f t="shared" si="119"/>
        <v>5</v>
      </c>
      <c r="AX60" s="533">
        <f t="shared" si="120"/>
        <v>5</v>
      </c>
      <c r="AY60" s="533">
        <f t="shared" si="121"/>
        <v>0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723">
        <v>1</v>
      </c>
      <c r="H61" s="578" t="s">
        <v>6</v>
      </c>
      <c r="I61" s="722">
        <v>3</v>
      </c>
      <c r="J61" s="722">
        <v>2</v>
      </c>
      <c r="K61" s="655">
        <f>IF('Resultat &amp; tabell'!J61="",0,BI61)</f>
        <v>0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4</v>
      </c>
      <c r="P61" s="662">
        <f>VLOOKUP(M61,$AU$58:$AY$61,4,FALSE)</f>
        <v>8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1</v>
      </c>
      <c r="AC61" s="538">
        <f t="shared" si="105"/>
        <v>3</v>
      </c>
      <c r="AD61" s="537" t="s">
        <v>73</v>
      </c>
      <c r="AE61" s="538">
        <f t="shared" si="106"/>
        <v>3</v>
      </c>
      <c r="AF61" s="534">
        <f t="shared" si="107"/>
        <v>3</v>
      </c>
      <c r="AG61" s="534">
        <f t="shared" si="108"/>
        <v>1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4</v>
      </c>
      <c r="AQ61" s="533">
        <f t="shared" si="115"/>
        <v>8</v>
      </c>
      <c r="AR61" s="533">
        <f t="shared" si="116"/>
        <v>-4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4</v>
      </c>
      <c r="AX61" s="533">
        <f t="shared" si="120"/>
        <v>8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0</v>
      </c>
      <c r="BH61" s="601">
        <f>IF(J61='Resultat &amp; tabell'!$J61,1,0)</f>
        <v>0</v>
      </c>
      <c r="BI61" s="585">
        <f t="shared" si="109"/>
        <v>0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723">
        <v>2</v>
      </c>
      <c r="H62" s="578" t="s">
        <v>6</v>
      </c>
      <c r="I62" s="722">
        <v>3</v>
      </c>
      <c r="J62" s="722">
        <v>2</v>
      </c>
      <c r="K62" s="655">
        <f>IF('Resultat &amp; tabell'!J62="",0,BI62)</f>
        <v>0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2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2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0</v>
      </c>
      <c r="BI62" s="585">
        <f t="shared" si="109"/>
        <v>0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723">
        <v>1</v>
      </c>
      <c r="H63" s="578" t="s">
        <v>6</v>
      </c>
      <c r="I63" s="722">
        <v>2</v>
      </c>
      <c r="J63" s="722">
        <v>2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0</v>
      </c>
      <c r="AB63" s="538">
        <f t="shared" si="104"/>
        <v>1</v>
      </c>
      <c r="AC63" s="538">
        <f t="shared" si="105"/>
        <v>2</v>
      </c>
      <c r="AD63" s="537" t="s">
        <v>74</v>
      </c>
      <c r="AE63" s="538">
        <f t="shared" si="106"/>
        <v>3</v>
      </c>
      <c r="AF63" s="534">
        <f t="shared" si="107"/>
        <v>2</v>
      </c>
      <c r="AG63" s="534">
        <f t="shared" si="108"/>
        <v>1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0</v>
      </c>
      <c r="BI63" s="585">
        <f t="shared" si="109"/>
        <v>0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725">
        <v>1</v>
      </c>
      <c r="H67" s="578" t="s">
        <v>6</v>
      </c>
      <c r="I67" s="724">
        <v>0</v>
      </c>
      <c r="J67" s="724">
        <v>1</v>
      </c>
      <c r="K67" s="655">
        <f>IF('Resultat &amp; tabell'!J67="",0,BI67)</f>
        <v>1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1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1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0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1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725">
        <v>2</v>
      </c>
      <c r="H68" s="578" t="s">
        <v>6</v>
      </c>
      <c r="I68" s="724">
        <v>2</v>
      </c>
      <c r="J68" s="724" t="s">
        <v>122</v>
      </c>
      <c r="K68" s="655">
        <f>IF('Resultat &amp; tabell'!J68="",0,BI68)</f>
        <v>1</v>
      </c>
      <c r="L68" s="645">
        <v>2</v>
      </c>
      <c r="M68" s="661" t="str">
        <f>VLOOKUP(L68,$AT$67:$AY$70,2,FALSE)</f>
        <v>Algeriet</v>
      </c>
      <c r="N68" s="662">
        <f>VLOOKUP(M68,$AU$67:$AY$70,2,FALSE)</f>
        <v>2</v>
      </c>
      <c r="O68" s="662">
        <f>VLOOKUP(M68,$AU$67:$AY$70,3,FALSE)</f>
        <v>2</v>
      </c>
      <c r="P68" s="662">
        <f>VLOOKUP(M68,$AU$67:$AY$70,4,FALSE)</f>
        <v>3</v>
      </c>
      <c r="Q68" s="663">
        <f>VLOOKUP(M68,$AU$67:$AY$70,5,FALSE)</f>
        <v>-1</v>
      </c>
      <c r="Z68" s="537" t="s">
        <v>79</v>
      </c>
      <c r="AA68" s="538">
        <f t="shared" si="122"/>
        <v>1</v>
      </c>
      <c r="AB68" s="538">
        <f t="shared" si="123"/>
        <v>2</v>
      </c>
      <c r="AC68" s="538">
        <f t="shared" si="124"/>
        <v>2</v>
      </c>
      <c r="AD68" s="537" t="s">
        <v>80</v>
      </c>
      <c r="AE68" s="538">
        <f t="shared" si="125"/>
        <v>1</v>
      </c>
      <c r="AF68" s="534">
        <f t="shared" si="126"/>
        <v>2</v>
      </c>
      <c r="AG68" s="534">
        <f t="shared" si="127"/>
        <v>2</v>
      </c>
      <c r="AI68" s="533">
        <f>RANK($AJ68,$AJ$67:$AJ$71,1)+COUNTIF($AJ$67:$AJ68,$AJ68)-1</f>
        <v>3</v>
      </c>
      <c r="AJ68" s="533">
        <f>AK68+AL68+AM68</f>
        <v>3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1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2</v>
      </c>
      <c r="AP68" s="533">
        <f t="shared" ref="AP68:AP70" si="133">SUMIF($Z$67:$Z$72,$AN68,$AB$67:$AB$72)+SUMIF($AD$67:$AD$72,$AN68,$AF$67:$AF$72)</f>
        <v>4</v>
      </c>
      <c r="AQ68" s="533">
        <f t="shared" ref="AQ68:AQ70" si="134">SUMIF($Z$67:$Z$72,$AN68,$AC$67:$AC$72)+SUMIF($AD$67:$AD$72,$AN68,$AG$67:$AG$72)</f>
        <v>6</v>
      </c>
      <c r="AR68" s="533">
        <f t="shared" ref="AR68:AR70" si="135">AP68-AQ68</f>
        <v>-2</v>
      </c>
      <c r="AT68" s="533">
        <v>2</v>
      </c>
      <c r="AU68" s="533" t="str">
        <f t="shared" ref="AU68:AU70" si="136">VLOOKUP($AT68,$AI$67:$AR$70,6,FALSE)</f>
        <v>Algeriet</v>
      </c>
      <c r="AV68" s="533">
        <f t="shared" ref="AV68:AV70" si="137">VLOOKUP($AU68,$AN$67:$AR$70,2,FALSE)</f>
        <v>2</v>
      </c>
      <c r="AW68" s="533">
        <f t="shared" ref="AW68:AW70" si="138">VLOOKUP($AU68,$AN$67:$AR$70,3,FALSE)</f>
        <v>2</v>
      </c>
      <c r="AX68" s="533">
        <f t="shared" ref="AX68:AX70" si="139">VLOOKUP($AU68,$AN$67:$AR$70,4,FALSE)</f>
        <v>3</v>
      </c>
      <c r="AY68" s="533">
        <f t="shared" ref="AY68:AY70" si="140">VLOOKUP($AU68,$AN$67:$AR$70,5,FALSE)</f>
        <v>-1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1</v>
      </c>
      <c r="BI68" s="585">
        <f t="shared" si="128"/>
        <v>1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725">
        <v>3</v>
      </c>
      <c r="H69" s="578" t="s">
        <v>6</v>
      </c>
      <c r="I69" s="724">
        <v>1</v>
      </c>
      <c r="J69" s="724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Ryssland</v>
      </c>
      <c r="N69" s="677">
        <f>VLOOKUP(M69,$AU$67:$AY$70,2,FALSE)</f>
        <v>2</v>
      </c>
      <c r="O69" s="677">
        <f>VLOOKUP(M69,$AU$67:$AY$70,3,FALSE)</f>
        <v>4</v>
      </c>
      <c r="P69" s="677">
        <f>VLOOKUP(M69,$AU$67:$AY$70,4,FALSE)</f>
        <v>6</v>
      </c>
      <c r="Q69" s="678">
        <f>VLOOKUP(M69,$AU$67:$AY$70,5,FALSE)</f>
        <v>-2</v>
      </c>
      <c r="Z69" s="537" t="s">
        <v>77</v>
      </c>
      <c r="AA69" s="538">
        <f t="shared" si="122"/>
        <v>3</v>
      </c>
      <c r="AB69" s="538">
        <f t="shared" si="123"/>
        <v>3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3</v>
      </c>
      <c r="AI69" s="533">
        <f>RANK($AJ69,$AJ$67:$AJ$71,1)+COUNTIF($AJ$67:$AJ69,$AJ69)-1</f>
        <v>2</v>
      </c>
      <c r="AJ69" s="533">
        <f>AK69+AL69+AM69</f>
        <v>2</v>
      </c>
      <c r="AK69" s="533">
        <f t="shared" si="129"/>
        <v>0</v>
      </c>
      <c r="AL69" s="533">
        <f t="shared" si="130"/>
        <v>0</v>
      </c>
      <c r="AM69" s="533">
        <f t="shared" si="131"/>
        <v>2</v>
      </c>
      <c r="AN69" s="537" t="s">
        <v>78</v>
      </c>
      <c r="AO69" s="533">
        <f t="shared" si="132"/>
        <v>2</v>
      </c>
      <c r="AP69" s="533">
        <f t="shared" si="133"/>
        <v>2</v>
      </c>
      <c r="AQ69" s="533">
        <f t="shared" si="134"/>
        <v>3</v>
      </c>
      <c r="AR69" s="533">
        <f t="shared" si="135"/>
        <v>-1</v>
      </c>
      <c r="AT69" s="533">
        <v>3</v>
      </c>
      <c r="AU69" s="533" t="str">
        <f t="shared" si="136"/>
        <v>Ryssland</v>
      </c>
      <c r="AV69" s="533">
        <f t="shared" si="137"/>
        <v>2</v>
      </c>
      <c r="AW69" s="533">
        <f t="shared" si="138"/>
        <v>4</v>
      </c>
      <c r="AX69" s="533">
        <f t="shared" si="139"/>
        <v>6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725">
        <v>1</v>
      </c>
      <c r="H70" s="578" t="s">
        <v>6</v>
      </c>
      <c r="I70" s="724">
        <v>1</v>
      </c>
      <c r="J70" s="724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2</v>
      </c>
      <c r="O70" s="662">
        <f>VLOOKUP(M70,$AU$67:$AY$70,3,FALSE)</f>
        <v>3</v>
      </c>
      <c r="P70" s="662">
        <f>VLOOKUP(M70,$AU$67:$AY$70,4,FALSE)</f>
        <v>5</v>
      </c>
      <c r="Q70" s="663">
        <f>VLOOKUP(M70,$AU$67:$AY$70,5,FALSE)</f>
        <v>-2</v>
      </c>
      <c r="Z70" s="537" t="s">
        <v>80</v>
      </c>
      <c r="AA70" s="538">
        <f t="shared" si="122"/>
        <v>1</v>
      </c>
      <c r="AB70" s="538">
        <f t="shared" si="123"/>
        <v>1</v>
      </c>
      <c r="AC70" s="538">
        <f t="shared" si="124"/>
        <v>1</v>
      </c>
      <c r="AD70" s="537" t="s">
        <v>78</v>
      </c>
      <c r="AE70" s="538">
        <f t="shared" si="125"/>
        <v>1</v>
      </c>
      <c r="AF70" s="534">
        <f t="shared" si="126"/>
        <v>1</v>
      </c>
      <c r="AG70" s="534">
        <f t="shared" si="127"/>
        <v>1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1</v>
      </c>
      <c r="AL70" s="533">
        <f t="shared" si="130"/>
        <v>1</v>
      </c>
      <c r="AM70" s="533">
        <f t="shared" si="131"/>
        <v>2</v>
      </c>
      <c r="AN70" s="537" t="s">
        <v>80</v>
      </c>
      <c r="AO70" s="533">
        <f t="shared" si="132"/>
        <v>2</v>
      </c>
      <c r="AP70" s="533">
        <f t="shared" si="133"/>
        <v>3</v>
      </c>
      <c r="AQ70" s="533">
        <f t="shared" si="134"/>
        <v>5</v>
      </c>
      <c r="AR70" s="533">
        <f t="shared" si="135"/>
        <v>-2</v>
      </c>
      <c r="AT70" s="533">
        <v>4</v>
      </c>
      <c r="AU70" s="533" t="str">
        <f t="shared" si="136"/>
        <v>Sydkorea</v>
      </c>
      <c r="AV70" s="533">
        <f t="shared" si="137"/>
        <v>2</v>
      </c>
      <c r="AW70" s="533">
        <f t="shared" si="138"/>
        <v>3</v>
      </c>
      <c r="AX70" s="533">
        <f t="shared" si="139"/>
        <v>5</v>
      </c>
      <c r="AY70" s="533">
        <f t="shared" si="140"/>
        <v>-2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725">
        <v>0</v>
      </c>
      <c r="H71" s="578" t="s">
        <v>6</v>
      </c>
      <c r="I71" s="724">
        <v>2</v>
      </c>
      <c r="J71" s="724">
        <v>2</v>
      </c>
      <c r="K71" s="655">
        <f>IF('Resultat &amp; tabell'!J71="",0,BI71)</f>
        <v>0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0</v>
      </c>
      <c r="BI71" s="585">
        <f t="shared" si="128"/>
        <v>2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725">
        <v>1</v>
      </c>
      <c r="H72" s="578" t="s">
        <v>6</v>
      </c>
      <c r="I72" s="724">
        <v>1</v>
      </c>
      <c r="J72" s="724" t="s">
        <v>122</v>
      </c>
      <c r="K72" s="655">
        <f>IF('Resultat &amp; tabell'!J72="",0,BI72)</f>
        <v>0</v>
      </c>
      <c r="Z72" s="537" t="s">
        <v>78</v>
      </c>
      <c r="AA72" s="538">
        <f t="shared" si="122"/>
        <v>1</v>
      </c>
      <c r="AB72" s="538">
        <f t="shared" si="123"/>
        <v>1</v>
      </c>
      <c r="AC72" s="538">
        <f t="shared" si="124"/>
        <v>1</v>
      </c>
      <c r="AD72" s="537" t="s">
        <v>79</v>
      </c>
      <c r="AE72" s="538">
        <f t="shared" si="125"/>
        <v>1</v>
      </c>
      <c r="AF72" s="534">
        <f t="shared" si="126"/>
        <v>1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0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0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Spanien</v>
      </c>
      <c r="G76" s="729">
        <v>1</v>
      </c>
      <c r="H76" s="580" t="s">
        <v>6</v>
      </c>
      <c r="I76" s="727">
        <v>1</v>
      </c>
      <c r="J76" s="727" t="s">
        <v>122</v>
      </c>
      <c r="K76" s="655">
        <f t="shared" ref="K76:K83" si="141">BI76</f>
        <v>0</v>
      </c>
      <c r="M76" s="730" t="s">
        <v>5</v>
      </c>
      <c r="N76" s="685"/>
      <c r="O76" s="268">
        <f>BO92</f>
        <v>6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Spanien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Uruguay</v>
      </c>
      <c r="G77" s="728">
        <v>1</v>
      </c>
      <c r="H77" s="578" t="s">
        <v>6</v>
      </c>
      <c r="I77" s="726">
        <v>2</v>
      </c>
      <c r="J77" s="726">
        <v>2</v>
      </c>
      <c r="K77" s="655">
        <f t="shared" si="141"/>
        <v>0</v>
      </c>
      <c r="M77" s="730" t="s">
        <v>55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Uruguay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Vinnare grupp C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Holland</v>
      </c>
      <c r="E78" s="572" t="s">
        <v>6</v>
      </c>
      <c r="F78" s="565" t="str">
        <f>M5</f>
        <v>Kamerun</v>
      </c>
      <c r="G78" s="728">
        <v>2</v>
      </c>
      <c r="H78" s="578" t="s">
        <v>6</v>
      </c>
      <c r="I78" s="726">
        <v>1</v>
      </c>
      <c r="J78" s="726">
        <v>1</v>
      </c>
      <c r="K78" s="655">
        <f t="shared" si="141"/>
        <v>0</v>
      </c>
      <c r="M78" s="730" t="s">
        <v>28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Holland</v>
      </c>
      <c r="BC78" s="621" t="s">
        <v>6</v>
      </c>
      <c r="BD78" s="597" t="str">
        <f t="shared" si="143"/>
        <v>Kamerun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Holland</v>
      </c>
      <c r="BL78" s="603" t="str">
        <f>'Resultat &amp; tabell'!D78</f>
        <v>Holland</v>
      </c>
      <c r="BM78" s="631" t="str">
        <f t="shared" si="147"/>
        <v>Holland</v>
      </c>
      <c r="BN78" s="633" t="str">
        <f t="shared" si="148"/>
        <v>Holland</v>
      </c>
      <c r="BO78" s="553">
        <f t="shared" si="145"/>
        <v>2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Italien</v>
      </c>
      <c r="E79" s="572" t="s">
        <v>6</v>
      </c>
      <c r="F79" s="565" t="str">
        <f>M23</f>
        <v>Grekland</v>
      </c>
      <c r="G79" s="728">
        <v>1</v>
      </c>
      <c r="H79" s="578" t="s">
        <v>6</v>
      </c>
      <c r="I79" s="726">
        <v>0</v>
      </c>
      <c r="J79" s="726">
        <v>1</v>
      </c>
      <c r="K79" s="655">
        <f t="shared" si="141"/>
        <v>0</v>
      </c>
      <c r="M79" s="730" t="s">
        <v>60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Italien</v>
      </c>
      <c r="BC79" s="621" t="s">
        <v>6</v>
      </c>
      <c r="BD79" s="597" t="str">
        <f t="shared" si="143"/>
        <v>Grekland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Italien</v>
      </c>
      <c r="BL79" s="603" t="str">
        <f>'Resultat &amp; tabell'!D79</f>
        <v>Costa Rica</v>
      </c>
      <c r="BM79" s="631" t="e">
        <f t="shared" si="147"/>
        <v>#N/A</v>
      </c>
      <c r="BN79" s="633" t="e">
        <f t="shared" si="148"/>
        <v>#N/A</v>
      </c>
      <c r="BO79" s="553">
        <f t="shared" si="145"/>
        <v>0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Argentina</v>
      </c>
      <c r="G80" s="728">
        <v>1</v>
      </c>
      <c r="H80" s="578" t="s">
        <v>6</v>
      </c>
      <c r="I80" s="726">
        <v>3</v>
      </c>
      <c r="J80" s="726">
        <v>2</v>
      </c>
      <c r="K80" s="655">
        <f t="shared" si="141"/>
        <v>0</v>
      </c>
      <c r="M80" s="730" t="s">
        <v>67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Argentina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Vinnare grupp E</v>
      </c>
      <c r="BM80" s="631" t="e">
        <f t="shared" si="147"/>
        <v>#N/A</v>
      </c>
      <c r="BN80" s="633" t="e">
        <f t="shared" si="148"/>
        <v>#N/A</v>
      </c>
      <c r="BO80" s="553">
        <f t="shared" si="145"/>
        <v>0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Algeriet</v>
      </c>
      <c r="G81" s="728">
        <v>3</v>
      </c>
      <c r="H81" s="578" t="s">
        <v>6</v>
      </c>
      <c r="I81" s="726">
        <v>0</v>
      </c>
      <c r="J81" s="726">
        <v>1</v>
      </c>
      <c r="K81" s="655">
        <f t="shared" si="141"/>
        <v>0</v>
      </c>
      <c r="M81" s="730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Algeriet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Vinnare grupp G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Bosnien</v>
      </c>
      <c r="E82" s="572" t="s">
        <v>6</v>
      </c>
      <c r="F82" s="565" t="str">
        <f>M41</f>
        <v>Schweiz</v>
      </c>
      <c r="G82" s="728">
        <v>2</v>
      </c>
      <c r="H82" s="525" t="s">
        <v>6</v>
      </c>
      <c r="I82" s="726">
        <v>1</v>
      </c>
      <c r="J82" s="726">
        <v>1</v>
      </c>
      <c r="K82" s="655">
        <f t="shared" si="141"/>
        <v>0</v>
      </c>
      <c r="M82" s="730" t="s">
        <v>68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Bosnien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Bosnien</v>
      </c>
      <c r="BL82" s="603" t="str">
        <f>'Resultat &amp; tabell'!D82</f>
        <v>Vinnare grupp F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Ghana</v>
      </c>
      <c r="G83" s="728">
        <v>2</v>
      </c>
      <c r="H83" s="578" t="s">
        <v>6</v>
      </c>
      <c r="I83" s="726">
        <v>1</v>
      </c>
      <c r="J83" s="726">
        <v>1</v>
      </c>
      <c r="K83" s="655">
        <f t="shared" si="141"/>
        <v>0</v>
      </c>
      <c r="M83" s="730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Ghana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Vinnare grupp H</v>
      </c>
      <c r="BM83" s="631" t="e">
        <f t="shared" si="147"/>
        <v>#N/A</v>
      </c>
      <c r="BN83" s="633" t="e">
        <f t="shared" si="148"/>
        <v>#N/A</v>
      </c>
      <c r="BO83" s="553">
        <f t="shared" si="145"/>
        <v>0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Spanien</v>
      </c>
      <c r="BL84" s="603" t="str">
        <f>'Resultat &amp; tabell'!F76</f>
        <v>Chile</v>
      </c>
      <c r="BM84" s="631" t="e">
        <f t="shared" si="147"/>
        <v>#N/A</v>
      </c>
      <c r="BN84" s="633" t="e">
        <f t="shared" si="148"/>
        <v>#N/A</v>
      </c>
      <c r="BO84" s="553">
        <f t="shared" si="145"/>
        <v>0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Uruguay</v>
      </c>
      <c r="BL85" s="603" t="str">
        <f>'Resultat &amp; tabell'!F77</f>
        <v>Uruguay</v>
      </c>
      <c r="BM85" s="631" t="str">
        <f t="shared" si="147"/>
        <v>Uruguay</v>
      </c>
      <c r="BN85" s="633" t="str">
        <f t="shared" si="148"/>
        <v>Uruguay</v>
      </c>
      <c r="BO85" s="553">
        <f t="shared" si="145"/>
        <v>2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Kamerun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Uruguay</v>
      </c>
      <c r="G87" s="734">
        <v>2</v>
      </c>
      <c r="H87" s="578" t="s">
        <v>6</v>
      </c>
      <c r="I87" s="733">
        <v>2</v>
      </c>
      <c r="J87" s="733" t="s">
        <v>122</v>
      </c>
      <c r="K87" s="655">
        <f>BI87</f>
        <v>0</v>
      </c>
      <c r="M87" s="731" t="s">
        <v>5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Uruguay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Grekland</v>
      </c>
      <c r="BL87" s="603" t="str">
        <f>'Resultat &amp; tabell'!F79</f>
        <v>Tvåa grupp C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Argentina</v>
      </c>
      <c r="E88" s="572" t="s">
        <v>6</v>
      </c>
      <c r="F88" s="565" t="str">
        <f>IF(M81="","Vinnare match 54",M81)</f>
        <v>Tyskland</v>
      </c>
      <c r="G88" s="734">
        <v>2</v>
      </c>
      <c r="H88" s="578" t="s">
        <v>6</v>
      </c>
      <c r="I88" s="733">
        <v>2</v>
      </c>
      <c r="J88" s="733" t="s">
        <v>122</v>
      </c>
      <c r="K88" s="655">
        <f>BI88</f>
        <v>0</v>
      </c>
      <c r="M88" s="731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Argentina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Argentina</v>
      </c>
      <c r="BL88" s="603" t="str">
        <f>'Resultat &amp; tabell'!F80</f>
        <v>Tvåa grupp F</v>
      </c>
      <c r="BM88" s="631" t="e">
        <f t="shared" si="147"/>
        <v>#N/A</v>
      </c>
      <c r="BN88" s="633" t="e">
        <f t="shared" si="148"/>
        <v>#N/A</v>
      </c>
      <c r="BO88" s="553">
        <f t="shared" si="145"/>
        <v>0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Holland</v>
      </c>
      <c r="E89" s="572" t="s">
        <v>6</v>
      </c>
      <c r="F89" s="565" t="str">
        <f>IF(M79="","Vinnare match 52",M79)</f>
        <v>Italien</v>
      </c>
      <c r="G89" s="734">
        <v>1</v>
      </c>
      <c r="H89" s="578" t="s">
        <v>6</v>
      </c>
      <c r="I89" s="733">
        <v>1</v>
      </c>
      <c r="J89" s="733" t="s">
        <v>122</v>
      </c>
      <c r="K89" s="655">
        <f>BI89</f>
        <v>0</v>
      </c>
      <c r="M89" s="731" t="s">
        <v>60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Holland</v>
      </c>
      <c r="BC89" s="621" t="s">
        <v>6</v>
      </c>
      <c r="BD89" s="597" t="str">
        <f>F89</f>
        <v>Italien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Algeriet</v>
      </c>
      <c r="BL89" s="603" t="str">
        <f>'Resultat &amp; tabell'!F81</f>
        <v>Tvåa grupp H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Bosnien</v>
      </c>
      <c r="E90" s="572" t="s">
        <v>6</v>
      </c>
      <c r="F90" s="565" t="str">
        <f>IF(M83="","Vinnare match 56",M83)</f>
        <v>Belgien</v>
      </c>
      <c r="G90" s="734">
        <v>2</v>
      </c>
      <c r="H90" s="578" t="s">
        <v>6</v>
      </c>
      <c r="I90" s="733">
        <v>1</v>
      </c>
      <c r="J90" s="733">
        <v>1</v>
      </c>
      <c r="K90" s="655">
        <f>BI90</f>
        <v>0</v>
      </c>
      <c r="M90" s="731" t="s">
        <v>68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Bosnien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Tvåa grupp E</v>
      </c>
      <c r="BM90" s="631" t="e">
        <f t="shared" si="147"/>
        <v>#N/A</v>
      </c>
      <c r="BN90" s="633" t="e">
        <f t="shared" si="148"/>
        <v>#N/A</v>
      </c>
      <c r="BO90" s="553">
        <f t="shared" si="145"/>
        <v>0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Ghana</v>
      </c>
      <c r="BL91" s="603" t="str">
        <f>'Resultat &amp; tabell'!F83</f>
        <v>Tvåa grupp G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6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857">
        <v>2</v>
      </c>
      <c r="H94" s="578" t="s">
        <v>6</v>
      </c>
      <c r="I94" s="735">
        <v>1</v>
      </c>
      <c r="J94" s="735">
        <v>1</v>
      </c>
      <c r="K94" s="655">
        <f>BI94</f>
        <v>0</v>
      </c>
      <c r="M94" s="732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Italien</v>
      </c>
      <c r="E95" s="572" t="s">
        <v>6</v>
      </c>
      <c r="F95" s="565" t="str">
        <f>IF(M90="","Vinnare match 60",M90)</f>
        <v>Bosnien</v>
      </c>
      <c r="G95" s="857">
        <v>1</v>
      </c>
      <c r="H95" s="578" t="s">
        <v>6</v>
      </c>
      <c r="I95" s="735">
        <v>0</v>
      </c>
      <c r="J95" s="735">
        <v>1</v>
      </c>
      <c r="K95" s="655">
        <f>BI95</f>
        <v>0</v>
      </c>
      <c r="M95" s="732" t="s">
        <v>60</v>
      </c>
      <c r="O95" s="690"/>
      <c r="P95" s="685" t="str">
        <f>IF(M95=D95,F95,D95)</f>
        <v>Bosnien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Italien</v>
      </c>
      <c r="BC95" s="621" t="s">
        <v>6</v>
      </c>
      <c r="BD95" s="597" t="str">
        <f>F95</f>
        <v>Bosnien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Argentina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Holland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Bosnien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Bosnien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Bosnien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Uruguay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Italien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Italien</v>
      </c>
      <c r="G103" s="640">
        <v>3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Italien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Italien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Bosnien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Bosnien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Italien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3</v>
      </c>
      <c r="H4" s="578" t="s">
        <v>6</v>
      </c>
      <c r="I4" s="641">
        <v>1</v>
      </c>
      <c r="J4" s="641">
        <v>1</v>
      </c>
      <c r="K4" s="655">
        <f>IF('Resultat &amp; tabell'!J4="",0,BI4)</f>
        <v>5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6</v>
      </c>
      <c r="P4" s="658">
        <f>VLOOKUP(M4,$AU$4:$AY$7,4,FALSE)</f>
        <v>2</v>
      </c>
      <c r="Q4" s="659">
        <f>VLOOKUP(M4,$AU$4:$AY$7,5,FALSE)</f>
        <v>4</v>
      </c>
      <c r="S4" s="660" t="s">
        <v>84</v>
      </c>
      <c r="T4" s="252" t="s">
        <v>219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3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3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6</v>
      </c>
      <c r="AQ4" s="533">
        <f>SUMIF($AD$4:$AD$9,AN4,$AG$4:$AG$9)+SUMIF($Z$4:$Z$9,AN4,$AC$4:$AC$9)</f>
        <v>2</v>
      </c>
      <c r="AR4" s="533">
        <f>AP4-AQ4</f>
        <v>4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6</v>
      </c>
      <c r="AX4" s="533">
        <f>VLOOKUP($AU4,$AN$4:$AR$7,4,FALSE)</f>
        <v>2</v>
      </c>
      <c r="AY4" s="533">
        <f>VLOOKUP($AU4,$AN$4:$AR$7,5,FALSE)</f>
        <v>4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2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5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2</v>
      </c>
      <c r="H5" s="578" t="s">
        <v>6</v>
      </c>
      <c r="I5" s="641">
        <v>0</v>
      </c>
      <c r="J5" s="641">
        <v>1</v>
      </c>
      <c r="K5" s="655">
        <f>IF('Resultat &amp; tabell'!J5="",0,BI5)</f>
        <v>3</v>
      </c>
      <c r="L5" s="645">
        <v>2</v>
      </c>
      <c r="M5" s="661" t="str">
        <f>VLOOKUP(L5,$AT$4:$AY$7,2,FALSE)</f>
        <v>Mexiko</v>
      </c>
      <c r="N5" s="662">
        <f>VLOOKUP(M5,$AU$4:$AY$7,2,FALSE)</f>
        <v>4</v>
      </c>
      <c r="O5" s="662">
        <f>VLOOKUP(M5,$AU$4:$AY$7,3,FALSE)</f>
        <v>3</v>
      </c>
      <c r="P5" s="662">
        <f>VLOOKUP(M5,$AU$4:$AY$7,4,FALSE)</f>
        <v>2</v>
      </c>
      <c r="Q5" s="663">
        <f>VLOOKUP(M5,$AU$4:$AY$7,5,FALSE)</f>
        <v>1</v>
      </c>
      <c r="S5" s="660" t="s">
        <v>123</v>
      </c>
      <c r="T5" s="252" t="s">
        <v>46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3</v>
      </c>
      <c r="AB5" s="538">
        <f t="shared" si="0"/>
        <v>2</v>
      </c>
      <c r="AC5" s="538">
        <f t="shared" si="1"/>
        <v>0</v>
      </c>
      <c r="AD5" s="537" t="s">
        <v>11</v>
      </c>
      <c r="AE5" s="538">
        <f t="shared" ref="AE5:AE9" si="6">IF(I5="",0,IF(I5&lt;G5,0,IF(G5=I5,1,3)))</f>
        <v>0</v>
      </c>
      <c r="AF5" s="534">
        <f t="shared" si="2"/>
        <v>0</v>
      </c>
      <c r="AG5" s="534">
        <f t="shared" si="3"/>
        <v>2</v>
      </c>
      <c r="AI5" s="533">
        <f>RANK($AJ5,$AJ$4:$AJ$7,1)+COUNTIF($AJ$4:$AJ5,$AJ5)-1</f>
        <v>2</v>
      </c>
      <c r="AJ5" s="533">
        <f t="shared" ref="AJ5:AJ7" si="7">AK5+AL5+AM5</f>
        <v>2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2</v>
      </c>
      <c r="AN5" s="537" t="s">
        <v>10</v>
      </c>
      <c r="AO5" s="533">
        <f t="shared" ref="AO5:AO7" si="11">SUMIF($Z$4:$Z$9,$AN5,$AA$4:$AA$9)+SUMIF($AD$4:$AD$9,$AN5,$AE$4:$AE$9)</f>
        <v>4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2</v>
      </c>
      <c r="AR5" s="533">
        <f t="shared" ref="AR5:AR7" si="13">AP5-AQ5</f>
        <v>1</v>
      </c>
      <c r="AT5" s="533">
        <v>2</v>
      </c>
      <c r="AU5" s="533" t="str">
        <f t="shared" ref="AU5:AU7" si="14">VLOOKUP($AT5,$AI$4:$AR$7,6,FALSE)</f>
        <v>Mexiko</v>
      </c>
      <c r="AV5" s="533">
        <f t="shared" ref="AV5:AV7" si="15">VLOOKUP($AU5,$AN$4:$AR$7,2,FALSE)</f>
        <v>4</v>
      </c>
      <c r="AW5" s="533">
        <f t="shared" si="4"/>
        <v>3</v>
      </c>
      <c r="AX5" s="533">
        <f t="shared" ref="AX5:AX7" si="16">VLOOKUP($AU5,$AN$4:$AR$7,4,FALSE)</f>
        <v>2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2</v>
      </c>
      <c r="BH5" s="601">
        <f>IF(J5='Resultat &amp; tabell'!$J5,1,0)</f>
        <v>1</v>
      </c>
      <c r="BI5" s="585">
        <f t="shared" ref="BI5:BI9" si="18">SUM(BE5+BG5+BH5)</f>
        <v>3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1</v>
      </c>
      <c r="H6" s="578" t="s">
        <v>6</v>
      </c>
      <c r="I6" s="641">
        <v>0</v>
      </c>
      <c r="J6" s="641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5</v>
      </c>
      <c r="Q6" s="659">
        <f>VLOOKUP(M6,$AU$4:$AY$7,5,FALSE)</f>
        <v>-2</v>
      </c>
      <c r="Z6" s="537" t="s">
        <v>5</v>
      </c>
      <c r="AA6" s="538">
        <f t="shared" si="5"/>
        <v>3</v>
      </c>
      <c r="AB6" s="538">
        <f t="shared" si="0"/>
        <v>1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1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5</v>
      </c>
      <c r="AR6" s="533">
        <f t="shared" si="13"/>
        <v>-2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5</v>
      </c>
      <c r="AY6" s="533">
        <f t="shared" si="17"/>
        <v>-2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1</v>
      </c>
      <c r="H7" s="578" t="s">
        <v>6</v>
      </c>
      <c r="I7" s="641">
        <v>1</v>
      </c>
      <c r="J7" s="641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2</v>
      </c>
      <c r="P7" s="662">
        <f>VLOOKUP(M7,$AU$4:$AY$7,4,FALSE)</f>
        <v>5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0</v>
      </c>
      <c r="AM7" s="533">
        <f t="shared" si="10"/>
        <v>4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2</v>
      </c>
      <c r="AQ7" s="533">
        <f t="shared" si="12"/>
        <v>5</v>
      </c>
      <c r="AR7" s="533">
        <f t="shared" si="13"/>
        <v>-3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2</v>
      </c>
      <c r="AX7" s="533">
        <f t="shared" si="16"/>
        <v>5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1</v>
      </c>
      <c r="H8" s="578" t="s">
        <v>6</v>
      </c>
      <c r="I8" s="641">
        <v>2</v>
      </c>
      <c r="J8" s="641">
        <v>2</v>
      </c>
      <c r="K8" s="655">
        <f>IF('Resultat &amp; tabell'!J8="",0,BI8)</f>
        <v>3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1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1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2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3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1</v>
      </c>
      <c r="H9" s="578" t="s">
        <v>6</v>
      </c>
      <c r="I9" s="641">
        <v>1</v>
      </c>
      <c r="J9" s="642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214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3</v>
      </c>
      <c r="Q13" s="659">
        <f>VLOOKUP(M13,$AU$13:$AY$16,5,FALSE)</f>
        <v>2</v>
      </c>
      <c r="S13" s="674" t="s">
        <v>108</v>
      </c>
      <c r="T13" s="694">
        <f>SUM(K4:K72)</f>
        <v>60</v>
      </c>
      <c r="U13" s="694">
        <v>0</v>
      </c>
      <c r="V13" s="695">
        <f t="shared" ref="V13:V18" si="19">SUM(T13:U13)</f>
        <v>60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3</v>
      </c>
      <c r="AR13" s="533">
        <f>AP13-AQ13</f>
        <v>2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3</v>
      </c>
      <c r="AY13" s="533">
        <f>VLOOKUP($AU13,$AN$13:$AR$16,5,FALSE)</f>
        <v>2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1</v>
      </c>
      <c r="H14" s="578" t="s">
        <v>6</v>
      </c>
      <c r="I14" s="641">
        <v>2</v>
      </c>
      <c r="J14" s="641">
        <v>2</v>
      </c>
      <c r="K14" s="655">
        <f>IF('Resultat &amp; tabell'!J14="",0,BI14)</f>
        <v>0</v>
      </c>
      <c r="L14" s="645">
        <v>2</v>
      </c>
      <c r="M14" s="661" t="str">
        <f>VLOOKUP(L14,$AT$13:$AY$16,2,FALSE)</f>
        <v>Holland</v>
      </c>
      <c r="N14" s="662">
        <f>VLOOKUP(M14,$AU$13:$AY$16,2,FALSE)</f>
        <v>5</v>
      </c>
      <c r="O14" s="662">
        <f>VLOOKUP(M14,$AU$13:$AY$16,3,FALSE)</f>
        <v>3</v>
      </c>
      <c r="P14" s="662">
        <f>VLOOKUP(M14,$AU$13:$AY$16,4,FALSE)</f>
        <v>2</v>
      </c>
      <c r="Q14" s="663">
        <f>VLOOKUP(M14,$AU$13:$AY$16,5,FALSE)</f>
        <v>1</v>
      </c>
      <c r="S14" s="675" t="s">
        <v>1</v>
      </c>
      <c r="T14" s="696">
        <f>SUM(K76:K83)</f>
        <v>0</v>
      </c>
      <c r="U14" s="696">
        <f>O76</f>
        <v>8</v>
      </c>
      <c r="V14" s="697">
        <f t="shared" si="19"/>
        <v>8</v>
      </c>
      <c r="W14" s="530"/>
      <c r="Z14" s="537" t="s">
        <v>30</v>
      </c>
      <c r="AA14" s="538">
        <f t="shared" si="20"/>
        <v>0</v>
      </c>
      <c r="AB14" s="538">
        <f t="shared" si="21"/>
        <v>1</v>
      </c>
      <c r="AC14" s="538">
        <f t="shared" si="22"/>
        <v>2</v>
      </c>
      <c r="AD14" s="537" t="s">
        <v>31</v>
      </c>
      <c r="AE14" s="538">
        <f t="shared" si="23"/>
        <v>3</v>
      </c>
      <c r="AF14" s="534">
        <f t="shared" si="24"/>
        <v>2</v>
      </c>
      <c r="AG14" s="534">
        <f t="shared" si="25"/>
        <v>1</v>
      </c>
      <c r="AI14" s="533">
        <f>RANK($AJ14,$AJ$13:$AJ$16,1)+COUNTIF($AJ$13:$AJ14,$AJ14)-1</f>
        <v>4</v>
      </c>
      <c r="AJ14" s="533">
        <f>AK14+AL14+AM14</f>
        <v>4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4</v>
      </c>
      <c r="AN14" s="537" t="s">
        <v>30</v>
      </c>
      <c r="AO14" s="533">
        <f>SUMIF($Z$13:$Z$18,$AN14,$AA$13:$AA$18)+SUMIF($AD$13:$AD$18,$AN14,$AE$13:$AE$18)</f>
        <v>0</v>
      </c>
      <c r="AP14" s="533">
        <f>SUMIF($Z$13:$Z$18,$AN14,$AB$13:$AB$18)+SUMIF($AD$13:$AD$18,AN14,$AF$13:$AF$18)</f>
        <v>2</v>
      </c>
      <c r="AQ14" s="533">
        <f>SUMIF($Z$13:$Z$18,$AN14,$AC$13:$AC$18)+SUMIF($AD$13:$AD$18,$AN14,$AG$13:$AG$18)</f>
        <v>5</v>
      </c>
      <c r="AR14" s="533">
        <f>AP14-AQ14</f>
        <v>-3</v>
      </c>
      <c r="AT14" s="533">
        <v>2</v>
      </c>
      <c r="AU14" s="533" t="str">
        <f>VLOOKUP($AT14,$AI$13:$AR$16,6,FALSE)</f>
        <v>Holland</v>
      </c>
      <c r="AV14" s="533">
        <f>VLOOKUP($AU14,$AN$13:$AR$16,2,FALSE)</f>
        <v>5</v>
      </c>
      <c r="AW14" s="533">
        <f>VLOOKUP($AU14,$AN$13:$AR$16,3,FALSE)</f>
        <v>3</v>
      </c>
      <c r="AX14" s="533">
        <f>VLOOKUP($AU14,$AN$13:$AR$16,4,FALSE)</f>
        <v>2</v>
      </c>
      <c r="AY14" s="533">
        <f>VLOOKUP($AU14,$AN$13:$AR$16,5,FALSE)</f>
        <v>1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0</v>
      </c>
      <c r="BI14" s="585">
        <f t="shared" si="26"/>
        <v>0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Australien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4</v>
      </c>
      <c r="Q15" s="678">
        <f>VLOOKUP(M15,$AU$13:$AY$16,5,FALSE)</f>
        <v>0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2</v>
      </c>
      <c r="AJ15" s="533">
        <f>AK15+AL15+AM15</f>
        <v>2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2</v>
      </c>
      <c r="AN15" s="537" t="s">
        <v>28</v>
      </c>
      <c r="AO15" s="533">
        <f>SUMIF($Z$13:$Z$18,$AN15,$AA$13:$AA$18)+SUMIF($AD$13:$AD$18,$AN15,$AE$13:$AE$18)</f>
        <v>5</v>
      </c>
      <c r="AP15" s="533">
        <f>SUMIF($Z$13:$Z$18,$AN15,$AB$13:$AB$18)+SUMIF($AD$13:$AD$18,AN15,$AF$13:$AF$18)</f>
        <v>3</v>
      </c>
      <c r="AQ15" s="533">
        <f>SUMIF($Z$13:$Z$18,$AN15,$AC$13:$AC$18)+SUMIF($AD$13:$AD$18,$AN15,$AG$13:$AG$18)</f>
        <v>2</v>
      </c>
      <c r="AR15" s="533">
        <f>AP15-AQ15</f>
        <v>1</v>
      </c>
      <c r="AT15" s="533">
        <v>3</v>
      </c>
      <c r="AU15" s="533" t="str">
        <f>VLOOKUP($AT15,$AI$13:$AR$16,6,FALSE)</f>
        <v>Australien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4</v>
      </c>
      <c r="AY15" s="533">
        <f>VLOOKUP($AU15,$AN$13:$AR$16,5,FALSE)</f>
        <v>0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1</v>
      </c>
      <c r="H16" s="578" t="s">
        <v>6</v>
      </c>
      <c r="I16" s="641">
        <v>1</v>
      </c>
      <c r="J16" s="641" t="s">
        <v>214</v>
      </c>
      <c r="K16" s="655">
        <f>IF('Resultat &amp; tabell'!J16="",0,BI16)</f>
        <v>0</v>
      </c>
      <c r="L16" s="645">
        <v>4</v>
      </c>
      <c r="M16" s="665" t="str">
        <f>VLOOKUP(L16,$AT$13:$AY$16,2,FALSE)</f>
        <v>Chile</v>
      </c>
      <c r="N16" s="662">
        <f>VLOOKUP(M16,$AU$13:$AY$16,2,FALSE)</f>
        <v>0</v>
      </c>
      <c r="O16" s="662">
        <f>VLOOKUP(M16,$AU$13:$AY$16,3,FALSE)</f>
        <v>2</v>
      </c>
      <c r="P16" s="662">
        <f>VLOOKUP(M16,$AU$13:$AY$16,4,FALSE)</f>
        <v>5</v>
      </c>
      <c r="Q16" s="663">
        <f>VLOOKUP(M16,$AU$13:$AY$16,5,FALSE)</f>
        <v>-3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1</v>
      </c>
      <c r="AB16" s="538">
        <f t="shared" si="21"/>
        <v>1</v>
      </c>
      <c r="AC16" s="538">
        <f t="shared" si="22"/>
        <v>1</v>
      </c>
      <c r="AD16" s="537" t="s">
        <v>28</v>
      </c>
      <c r="AE16" s="538">
        <f t="shared" si="23"/>
        <v>1</v>
      </c>
      <c r="AF16" s="534">
        <f t="shared" si="24"/>
        <v>1</v>
      </c>
      <c r="AG16" s="534">
        <f t="shared" si="25"/>
        <v>1</v>
      </c>
      <c r="AI16" s="533">
        <f>RANK($AJ16,$AJ$13:$AJ$16,1)+COUNTIF($AJ$13:$AJ16,$AJ16)-1</f>
        <v>3</v>
      </c>
      <c r="AJ16" s="533">
        <f>AK16+AL16+AM16</f>
        <v>3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3</v>
      </c>
      <c r="AN16" s="537" t="s">
        <v>31</v>
      </c>
      <c r="AO16" s="533">
        <f>SUMIF($Z$13:$Z$18,$AN16,$AA$13:$AA$18)+SUMIF($AD$13:$AD$18,$AN16,$AE$13:$AE$18)</f>
        <v>4</v>
      </c>
      <c r="AP16" s="533">
        <f>SUMIF($Z$13:$Z$18,$AN16,$AB$13:$AB$18)+SUMIF($AD$13:$AD$18,AN16,$AF$13:$AF$18)</f>
        <v>4</v>
      </c>
      <c r="AQ16" s="533">
        <f>SUMIF($Z$13:$Z$18,$AN16,$AC$13:$AC$18)+SUMIF($AD$13:$AD$18,$AN16,$AG$13:$AG$18)</f>
        <v>4</v>
      </c>
      <c r="AR16" s="533">
        <f>AP16-AQ16</f>
        <v>0</v>
      </c>
      <c r="AT16" s="533">
        <v>4</v>
      </c>
      <c r="AU16" s="533" t="str">
        <f>VLOOKUP($AT16,$AI$13:$AR$16,6,FALSE)</f>
        <v>Chile</v>
      </c>
      <c r="AV16" s="533">
        <f>VLOOKUP($AU16,$AN$13:$AR$16,2,FALSE)</f>
        <v>0</v>
      </c>
      <c r="AW16" s="533">
        <f>VLOOKUP($AU16,$AN$13:$AR$16,3,FALSE)</f>
        <v>2</v>
      </c>
      <c r="AX16" s="533">
        <f>VLOOKUP($AU16,$AN$13:$AR$16,4,FALSE)</f>
        <v>5</v>
      </c>
      <c r="AY16" s="533">
        <f>VLOOKUP($AU16,$AN$13:$AR$16,5,FALSE)</f>
        <v>-3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0</v>
      </c>
      <c r="BI16" s="585">
        <f t="shared" si="26"/>
        <v>0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1</v>
      </c>
      <c r="H17" s="578" t="s">
        <v>6</v>
      </c>
      <c r="I17" s="641">
        <v>2</v>
      </c>
      <c r="J17" s="641">
        <v>2</v>
      </c>
      <c r="K17" s="655">
        <f>IF('Resultat &amp; tabell'!J17="",0,BI17)</f>
        <v>1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1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1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0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1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1</v>
      </c>
      <c r="H18" s="578" t="s">
        <v>6</v>
      </c>
      <c r="I18" s="641">
        <v>0</v>
      </c>
      <c r="J18" s="641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1</v>
      </c>
      <c r="AC18" s="538">
        <f t="shared" si="22"/>
        <v>0</v>
      </c>
      <c r="AD18" s="537" t="s">
        <v>30</v>
      </c>
      <c r="AE18" s="538">
        <f t="shared" si="23"/>
        <v>0</v>
      </c>
      <c r="AF18" s="534">
        <f t="shared" si="24"/>
        <v>0</v>
      </c>
      <c r="AG18" s="534">
        <f t="shared" si="25"/>
        <v>1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2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68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1</v>
      </c>
      <c r="H22" s="578" t="s">
        <v>6</v>
      </c>
      <c r="I22" s="641">
        <v>1</v>
      </c>
      <c r="J22" s="641" t="s">
        <v>214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9</v>
      </c>
      <c r="O22" s="658">
        <f>VLOOKUP(M22,$AU$22:$AY$25,3,FALSE)</f>
        <v>8</v>
      </c>
      <c r="P22" s="658">
        <f>VLOOKUP(M22,$AU$22:$AY$25,4,FALSE)</f>
        <v>3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3</v>
      </c>
      <c r="AJ22" s="533">
        <f>AK22+AL22+AM22</f>
        <v>3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3</v>
      </c>
      <c r="AN22" s="537" t="s">
        <v>42</v>
      </c>
      <c r="AO22" s="533">
        <f>SUMIF($Z$22:$Z$27,$AN22,$AA$22:$AA$27)+SUMIF($AD$22:$AD$27,$AN22,$AE$22:$AE$27)</f>
        <v>1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6</v>
      </c>
      <c r="AR22" s="533">
        <f>AP22-AQ22</f>
        <v>-3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9</v>
      </c>
      <c r="AW22" s="533">
        <f>VLOOKUP($AU22,$AN$22:$AR$25,3,FALSE)</f>
        <v>8</v>
      </c>
      <c r="AX22" s="533">
        <f>VLOOKUP($AU22,$AN$22:$AR$25,4,FALSE)</f>
        <v>3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2</v>
      </c>
      <c r="H23" s="578" t="s">
        <v>6</v>
      </c>
      <c r="I23" s="641">
        <v>1</v>
      </c>
      <c r="J23" s="641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Japan</v>
      </c>
      <c r="N23" s="662">
        <f>VLOOKUP(M23,$AU$22:$AY$25,2,FALSE)</f>
        <v>6</v>
      </c>
      <c r="O23" s="662">
        <f>VLOOKUP(M23,$AU$22:$AY$25,3,FALSE)</f>
        <v>4</v>
      </c>
      <c r="P23" s="662">
        <f>VLOOKUP(M23,$AU$22:$AY$25,4,FALSE)</f>
        <v>3</v>
      </c>
      <c r="Q23" s="663">
        <f>VLOOKUP(M23,$AU$22:$AY$25,5,FALSE)</f>
        <v>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9</v>
      </c>
      <c r="AP23" s="533">
        <f t="shared" ref="AP23:AP25" si="38">SUMIF($Z$22:$Z$27,$AN23,$AB$22:$AB$27)+SUMIF($AD$22:$AD$27,$AN23,$AF$22:$AF$27)</f>
        <v>8</v>
      </c>
      <c r="AQ23" s="533">
        <f t="shared" ref="AQ23:AQ25" si="39">SUMIF($Z$22:$Z$27,$AN23,$AC$22:$AC$27)+SUMIF($AD$22:$AD$27,$AN23,$AG$22:$AG$27)</f>
        <v>3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Japan</v>
      </c>
      <c r="AV23" s="533">
        <f t="shared" ref="AV23:AV25" si="42">VLOOKUP($AU23,$AN$22:$AR$25,2,FALSE)</f>
        <v>6</v>
      </c>
      <c r="AW23" s="533">
        <f t="shared" ref="AW23:AW25" si="43">VLOOKUP($AU23,$AN$22:$AR$25,3,FALSE)</f>
        <v>4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1</v>
      </c>
      <c r="H24" s="578" t="s">
        <v>6</v>
      </c>
      <c r="I24" s="641">
        <v>3</v>
      </c>
      <c r="J24" s="641">
        <v>2</v>
      </c>
      <c r="K24" s="655">
        <f>IF('Resultat &amp; tabell'!J24="",0,BI24)</f>
        <v>0</v>
      </c>
      <c r="L24" s="645">
        <v>3</v>
      </c>
      <c r="M24" s="676" t="str">
        <f>VLOOKUP(L24,$AT$22:$AY$25,2,FALSE)</f>
        <v>Colombia</v>
      </c>
      <c r="N24" s="677">
        <f>VLOOKUP(M24,$AU$22:$AY$25,2,FALSE)</f>
        <v>1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0</v>
      </c>
      <c r="AB24" s="538">
        <f t="shared" si="28"/>
        <v>1</v>
      </c>
      <c r="AC24" s="538">
        <f t="shared" si="29"/>
        <v>3</v>
      </c>
      <c r="AD24" s="537" t="s">
        <v>46</v>
      </c>
      <c r="AE24" s="538">
        <f t="shared" si="30"/>
        <v>3</v>
      </c>
      <c r="AF24" s="534">
        <f t="shared" si="31"/>
        <v>3</v>
      </c>
      <c r="AG24" s="534">
        <f t="shared" si="32"/>
        <v>1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1</v>
      </c>
      <c r="AL24" s="533">
        <f t="shared" si="35"/>
        <v>0</v>
      </c>
      <c r="AM24" s="533">
        <f t="shared" si="36"/>
        <v>3</v>
      </c>
      <c r="AN24" s="537" t="s">
        <v>43</v>
      </c>
      <c r="AO24" s="533">
        <f t="shared" si="37"/>
        <v>1</v>
      </c>
      <c r="AP24" s="533">
        <f t="shared" si="38"/>
        <v>2</v>
      </c>
      <c r="AQ24" s="533">
        <f t="shared" si="39"/>
        <v>5</v>
      </c>
      <c r="AR24" s="533">
        <f t="shared" si="40"/>
        <v>-3</v>
      </c>
      <c r="AT24" s="533">
        <v>3</v>
      </c>
      <c r="AU24" s="533" t="str">
        <f t="shared" si="41"/>
        <v>Colombia</v>
      </c>
      <c r="AV24" s="533">
        <f t="shared" si="42"/>
        <v>1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0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1</v>
      </c>
      <c r="H25" s="578" t="s">
        <v>6</v>
      </c>
      <c r="I25" s="641">
        <v>0</v>
      </c>
      <c r="J25" s="641">
        <v>1</v>
      </c>
      <c r="K25" s="655">
        <f>IF('Resultat &amp; tabell'!J25="",0,BI25)</f>
        <v>2</v>
      </c>
      <c r="L25" s="645">
        <v>4</v>
      </c>
      <c r="M25" s="665" t="str">
        <f>VLOOKUP(L25,$AT$22:$AY$25,2,FALSE)</f>
        <v>Grekland</v>
      </c>
      <c r="N25" s="662">
        <f>VLOOKUP(M25,$AU$22:$AY$25,2,FALSE)</f>
        <v>1</v>
      </c>
      <c r="O25" s="662">
        <f>VLOOKUP(M25,$AU$22:$AY$25,3,FALSE)</f>
        <v>2</v>
      </c>
      <c r="P25" s="662">
        <f>VLOOKUP(M25,$AU$22:$AY$25,4,FALSE)</f>
        <v>5</v>
      </c>
      <c r="Q25" s="663">
        <f>VLOOKUP(M25,$AU$22:$AY$25,5,FALSE)</f>
        <v>-3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1</v>
      </c>
      <c r="AC25" s="538">
        <f t="shared" si="29"/>
        <v>0</v>
      </c>
      <c r="AD25" s="537" t="s">
        <v>43</v>
      </c>
      <c r="AE25" s="538">
        <f t="shared" si="30"/>
        <v>0</v>
      </c>
      <c r="AF25" s="534">
        <f t="shared" si="31"/>
        <v>0</v>
      </c>
      <c r="AG25" s="534">
        <f t="shared" si="32"/>
        <v>1</v>
      </c>
      <c r="AI25" s="533">
        <f>RANK($AJ25,$AJ$22:$AJ$25,1)+COUNTIF($AJ$22:$AJ25,$AJ25)-1</f>
        <v>2</v>
      </c>
      <c r="AJ25" s="533">
        <f>AK25+AL25+AM25</f>
        <v>2</v>
      </c>
      <c r="AK25" s="533">
        <f t="shared" si="34"/>
        <v>0</v>
      </c>
      <c r="AL25" s="533">
        <f t="shared" si="35"/>
        <v>0</v>
      </c>
      <c r="AM25" s="533">
        <f t="shared" si="36"/>
        <v>2</v>
      </c>
      <c r="AN25" s="537" t="s">
        <v>47</v>
      </c>
      <c r="AO25" s="533">
        <f t="shared" si="37"/>
        <v>6</v>
      </c>
      <c r="AP25" s="533">
        <f t="shared" si="38"/>
        <v>4</v>
      </c>
      <c r="AQ25" s="533">
        <f t="shared" si="39"/>
        <v>3</v>
      </c>
      <c r="AR25" s="533">
        <f t="shared" si="40"/>
        <v>1</v>
      </c>
      <c r="AT25" s="533">
        <v>4</v>
      </c>
      <c r="AU25" s="533" t="str">
        <f t="shared" si="41"/>
        <v>Grekland</v>
      </c>
      <c r="AV25" s="533">
        <f t="shared" si="42"/>
        <v>1</v>
      </c>
      <c r="AW25" s="533">
        <f t="shared" si="43"/>
        <v>2</v>
      </c>
      <c r="AX25" s="533">
        <f t="shared" si="44"/>
        <v>5</v>
      </c>
      <c r="AY25" s="533">
        <f t="shared" si="45"/>
        <v>-3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2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2</v>
      </c>
      <c r="H26" s="578" t="s">
        <v>6</v>
      </c>
      <c r="I26" s="641">
        <v>1</v>
      </c>
      <c r="J26" s="641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1</v>
      </c>
      <c r="H27" s="578" t="s">
        <v>6</v>
      </c>
      <c r="I27" s="641">
        <v>3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1</v>
      </c>
      <c r="AC27" s="538">
        <f t="shared" si="29"/>
        <v>3</v>
      </c>
      <c r="AD27" s="537" t="s">
        <v>46</v>
      </c>
      <c r="AE27" s="538">
        <f t="shared" si="30"/>
        <v>3</v>
      </c>
      <c r="AF27" s="534">
        <f t="shared" si="31"/>
        <v>3</v>
      </c>
      <c r="AG27" s="534">
        <f t="shared" si="32"/>
        <v>1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2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7</v>
      </c>
      <c r="O31" s="658">
        <f>VLOOKUP(M31,$AU$31:$AY$34,3,FALSE)</f>
        <v>4</v>
      </c>
      <c r="P31" s="658">
        <f>VLOOKUP(M31,$AU$31:$AY$34,4,FALSE)</f>
        <v>1</v>
      </c>
      <c r="Q31" s="659">
        <f>VLOOKUP(M31,$AU$31:$AY$34,5,FALSE)</f>
        <v>3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2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2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7</v>
      </c>
      <c r="AP31" s="533">
        <f>SUMIF($Z$31:$Z$36,$AN31,$AB$31:$AB$36)+SUMIF($AD$31:$AD$36,$AN31,$AF$31:$AF$36)</f>
        <v>4</v>
      </c>
      <c r="AQ31" s="533">
        <f>SUMIF($Z$31:$Z$36,$AN31,$AC$31:$AC$36)+SUMIF($AD$31:$AD$36,$AN31,$AG$31:$AG$36)</f>
        <v>1</v>
      </c>
      <c r="AR31" s="533">
        <f>AP31-AQ31</f>
        <v>3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7</v>
      </c>
      <c r="AW31" s="533">
        <f>VLOOKUP($AU31,$AN$31:$AR$34,3,FALSE)</f>
        <v>4</v>
      </c>
      <c r="AX31" s="533">
        <f>VLOOKUP($AU31,$AN$31:$AR$34,4,FALSE)</f>
        <v>1</v>
      </c>
      <c r="AY31" s="533">
        <f>VLOOKUP($AU31,$AN$31:$AR$34,5,FALSE)</f>
        <v>3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0</v>
      </c>
      <c r="J32" s="641">
        <v>1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6</v>
      </c>
      <c r="O32" s="662">
        <f>VLOOKUP(M32,$AU$31:$AY$34,3,FALSE)</f>
        <v>3</v>
      </c>
      <c r="P32" s="662">
        <f>VLOOKUP(M32,$AU$31:$AY$34,4,FALSE)</f>
        <v>1</v>
      </c>
      <c r="Q32" s="663">
        <f>VLOOKUP(M32,$AU$31:$AY$34,5,FALSE)</f>
        <v>2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3</v>
      </c>
      <c r="AB32" s="538">
        <f t="shared" si="47"/>
        <v>1</v>
      </c>
      <c r="AC32" s="538">
        <f t="shared" si="48"/>
        <v>0</v>
      </c>
      <c r="AD32" s="537" t="s">
        <v>60</v>
      </c>
      <c r="AE32" s="538">
        <f t="shared" si="49"/>
        <v>0</v>
      </c>
      <c r="AF32" s="534">
        <f t="shared" si="50"/>
        <v>0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6</v>
      </c>
      <c r="AP32" s="533">
        <f t="shared" ref="AP32:AP34" si="57">SUMIF($Z$31:$Z$36,$AN32,$AB$31:$AB$36)+SUMIF($AD$31:$AD$36,$AN32,$AF$31:$AF$36)</f>
        <v>3</v>
      </c>
      <c r="AQ32" s="533">
        <f t="shared" ref="AQ32:AQ34" si="58">SUMIF($Z$31:$Z$36,$AN32,$AC$31:$AC$36)+SUMIF($AD$31:$AD$36,$AN32,$AG$31:$AG$36)</f>
        <v>1</v>
      </c>
      <c r="AR32" s="533">
        <f t="shared" ref="AR32:AR34" si="59">AP32-AQ32</f>
        <v>2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6</v>
      </c>
      <c r="AW32" s="533">
        <f t="shared" ref="AW32:AW34" si="62">VLOOKUP($AU32,$AN$31:$AR$34,3,FALSE)</f>
        <v>3</v>
      </c>
      <c r="AX32" s="533">
        <f t="shared" ref="AX32:AX34" si="63">VLOOKUP($AU32,$AN$31:$AR$34,4,FALSE)</f>
        <v>1</v>
      </c>
      <c r="AY32" s="533">
        <f t="shared" ref="AY32:AY34" si="64">VLOOKUP($AU32,$AN$31:$AR$34,5,FALSE)</f>
        <v>2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1</v>
      </c>
      <c r="H33" s="578" t="s">
        <v>6</v>
      </c>
      <c r="I33" s="641">
        <v>0</v>
      </c>
      <c r="J33" s="641">
        <v>1</v>
      </c>
      <c r="K33" s="655">
        <f>IF('Resultat &amp; tabell'!J33="",0,BI33)</f>
        <v>1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2</v>
      </c>
      <c r="P33" s="677">
        <f>VLOOKUP(M33,$AU$31:$AY$34,4,FALSE)</f>
        <v>2</v>
      </c>
      <c r="Q33" s="678">
        <f>VLOOKUP(M33,$AU$31:$AY$34,5,FALSE)</f>
        <v>0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1</v>
      </c>
      <c r="AC33" s="538">
        <f t="shared" si="48"/>
        <v>0</v>
      </c>
      <c r="AD33" s="537" t="s">
        <v>59</v>
      </c>
      <c r="AE33" s="538">
        <f t="shared" si="49"/>
        <v>0</v>
      </c>
      <c r="AF33" s="534">
        <f t="shared" si="50"/>
        <v>0</v>
      </c>
      <c r="AG33" s="534">
        <f t="shared" si="51"/>
        <v>1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5</v>
      </c>
      <c r="AR33" s="533">
        <f t="shared" si="59"/>
        <v>-5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2</v>
      </c>
      <c r="AX33" s="533">
        <f t="shared" si="63"/>
        <v>2</v>
      </c>
      <c r="AY33" s="533">
        <f t="shared" si="64"/>
        <v>0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0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1</v>
      </c>
      <c r="BI33" s="585">
        <f t="shared" si="52"/>
        <v>1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1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5</v>
      </c>
      <c r="Q34" s="663">
        <f>VLOOKUP(M34,$AU$31:$AY$34,5,FALSE)</f>
        <v>-5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1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1</v>
      </c>
      <c r="AI34" s="533">
        <f>RANK($AJ34,$AJ$31:$AJ$34,1)+COUNTIF($AJ$31:$AJ34,$AJ34)-1</f>
        <v>3</v>
      </c>
      <c r="AJ34" s="533">
        <f>AK34+AL34+AM34</f>
        <v>3</v>
      </c>
      <c r="AK34" s="533">
        <f t="shared" si="53"/>
        <v>0</v>
      </c>
      <c r="AL34" s="533">
        <f t="shared" si="54"/>
        <v>0</v>
      </c>
      <c r="AM34" s="533">
        <f t="shared" si="55"/>
        <v>3</v>
      </c>
      <c r="AN34" s="537" t="s">
        <v>60</v>
      </c>
      <c r="AO34" s="533">
        <f t="shared" si="56"/>
        <v>4</v>
      </c>
      <c r="AP34" s="533">
        <f t="shared" si="57"/>
        <v>2</v>
      </c>
      <c r="AQ34" s="533">
        <f t="shared" si="58"/>
        <v>2</v>
      </c>
      <c r="AR34" s="533">
        <f t="shared" si="59"/>
        <v>0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5</v>
      </c>
      <c r="AY34" s="533">
        <f t="shared" si="64"/>
        <v>-5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1</v>
      </c>
      <c r="J35" s="641" t="s">
        <v>214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2</v>
      </c>
      <c r="H40" s="578" t="s">
        <v>6</v>
      </c>
      <c r="I40" s="641">
        <v>0</v>
      </c>
      <c r="J40" s="641">
        <v>1</v>
      </c>
      <c r="K40" s="655">
        <f>IF('Resultat &amp; tabell'!J40="",0,BI40)</f>
        <v>3</v>
      </c>
      <c r="L40" s="656">
        <v>1</v>
      </c>
      <c r="M40" s="657" t="str">
        <f>VLOOKUP(L40,$AT$40:$AY$43,2,FALSE)</f>
        <v>Schweiz</v>
      </c>
      <c r="N40" s="658">
        <f>VLOOKUP(M40,$AU$40:$AY$43,2,FALSE)</f>
        <v>9</v>
      </c>
      <c r="O40" s="658">
        <f>VLOOKUP(M40,$AU$40:$AY$43,3,FALSE)</f>
        <v>7</v>
      </c>
      <c r="P40" s="658">
        <f>VLOOKUP(M40,$AU$40:$AY$43,4,FALSE)</f>
        <v>1</v>
      </c>
      <c r="Q40" s="659">
        <f>VLOOKUP(M40,$AU$40:$AY$43,5,FALSE)</f>
        <v>6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2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2</v>
      </c>
      <c r="AI40" s="533">
        <f>RANK($AJ40,$AJ$40:$AJ$43,1)+COUNTIF($AJ$40:$AJ40,$AJ40)-1</f>
        <v>1</v>
      </c>
      <c r="AJ40" s="533">
        <f>AK40+AL40+AM40</f>
        <v>1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9</v>
      </c>
      <c r="AP40" s="533">
        <f>SUMIF($Z$40:$Z$45,$AN40,$AB$40:$AB$45)+SUMIF($AD$40:$AD$45,$AN40,$AF$40:$AF$45)</f>
        <v>7</v>
      </c>
      <c r="AQ40" s="533">
        <f>SUMIF($Z$40:$Z$45,$AN40,$AC$40:$AC$45)+SUMIF($AD$40:$AD$45,$AN40,$AG$40:$AG$45)</f>
        <v>1</v>
      </c>
      <c r="AR40" s="533">
        <f>AP40-AQ40</f>
        <v>6</v>
      </c>
      <c r="AT40" s="533">
        <v>1</v>
      </c>
      <c r="AU40" s="533" t="str">
        <f>VLOOKUP($AT40,$AI$40:$AR$43,6,FALSE)</f>
        <v>Schweiz</v>
      </c>
      <c r="AV40" s="533">
        <f>VLOOKUP($AU40,$AN$40:$AR$43,2,FALSE)</f>
        <v>9</v>
      </c>
      <c r="AW40" s="533">
        <f>VLOOKUP($AU40,$AN$40:$AR$43,3,FALSE)</f>
        <v>7</v>
      </c>
      <c r="AX40" s="533">
        <f>VLOOKUP($AU40,$AN$40:$AR$43,4,FALSE)</f>
        <v>1</v>
      </c>
      <c r="AY40" s="533">
        <f>VLOOKUP($AU40,$AN$40:$AR$43,5,FALSE)</f>
        <v>6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2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3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1</v>
      </c>
      <c r="H41" s="578" t="s">
        <v>6</v>
      </c>
      <c r="I41" s="641">
        <v>1</v>
      </c>
      <c r="J41" s="641" t="s">
        <v>214</v>
      </c>
      <c r="K41" s="655">
        <f>IF('Resultat &amp; tabell'!J41="",0,BI41)</f>
        <v>0</v>
      </c>
      <c r="L41" s="645">
        <v>2</v>
      </c>
      <c r="M41" s="661" t="str">
        <f>VLOOKUP(L41,$AT$40:$AY$43,2,FALSE)</f>
        <v>Frankrike</v>
      </c>
      <c r="N41" s="662">
        <f>VLOOKUP(M41,$AU$40:$AY$43,2,FALSE)</f>
        <v>4</v>
      </c>
      <c r="O41" s="662">
        <f>VLOOKUP(M41,$AU$40:$AY$43,3,FALSE)</f>
        <v>4</v>
      </c>
      <c r="P41" s="662">
        <f>VLOOKUP(M41,$AU$40:$AY$43,4,FALSE)</f>
        <v>3</v>
      </c>
      <c r="Q41" s="663">
        <f>VLOOKUP(M41,$AU$40:$AY$43,5,FALSE)</f>
        <v>1</v>
      </c>
      <c r="Z41" s="537" t="s">
        <v>64</v>
      </c>
      <c r="AA41" s="538">
        <f t="shared" si="65"/>
        <v>1</v>
      </c>
      <c r="AB41" s="538">
        <f t="shared" si="66"/>
        <v>1</v>
      </c>
      <c r="AC41" s="538">
        <f t="shared" si="67"/>
        <v>1</v>
      </c>
      <c r="AD41" s="537" t="s">
        <v>65</v>
      </c>
      <c r="AE41" s="538">
        <f t="shared" si="68"/>
        <v>1</v>
      </c>
      <c r="AF41" s="534">
        <f t="shared" si="69"/>
        <v>1</v>
      </c>
      <c r="AG41" s="534">
        <f t="shared" si="70"/>
        <v>1</v>
      </c>
      <c r="AI41" s="533">
        <f>RANK($AJ41,$AJ$40:$AJ$43,1)+COUNTIF($AJ$40:$AJ41,$AJ41)-1</f>
        <v>2</v>
      </c>
      <c r="AJ41" s="533">
        <f>AK41+AL41+AM41</f>
        <v>2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2</v>
      </c>
      <c r="AN41" s="537" t="s">
        <v>64</v>
      </c>
      <c r="AO41" s="533">
        <f t="shared" ref="AO41:AO43" si="75">SUMIF($Z$40:$Z$45,$AN41,$AA$40:$AA$45)+SUMIF($AD$40:$AD$45,$AN41,$AE$40:$AE$45)</f>
        <v>4</v>
      </c>
      <c r="AP41" s="533">
        <f t="shared" ref="AP41:AP43" si="76">SUMIF($Z$40:$Z$45,$AN41,$AB$40:$AB$45)+SUMIF($AD$40:$AD$45,$AN41,$AF$40:$AF$45)</f>
        <v>4</v>
      </c>
      <c r="AQ41" s="533">
        <f t="shared" ref="AQ41:AQ43" si="77">SUMIF($Z$40:$Z$45,$AN41,$AC$40:$AC$45)+SUMIF($AD$40:$AD$45,$AN41,$AG$40:$AG$45)</f>
        <v>3</v>
      </c>
      <c r="AR41" s="533">
        <f t="shared" ref="AR41:AR43" si="78">AP41-AQ41</f>
        <v>1</v>
      </c>
      <c r="AT41" s="533">
        <v>2</v>
      </c>
      <c r="AU41" s="533" t="str">
        <f t="shared" ref="AU41:AU43" si="79">VLOOKUP($AT41,$AI$40:$AR$43,6,FALSE)</f>
        <v>Frankrike</v>
      </c>
      <c r="AV41" s="533">
        <f t="shared" ref="AV41:AV43" si="80">VLOOKUP($AU41,$AN$40:$AR$43,2,FALSE)</f>
        <v>4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3</v>
      </c>
      <c r="AY41" s="533">
        <f t="shared" ref="AY41:AY43" si="83">VLOOKUP($AU41,$AN$40:$AR$43,5,FALSE)</f>
        <v>1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0</v>
      </c>
      <c r="BI41" s="585">
        <f t="shared" si="71"/>
        <v>0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2</v>
      </c>
      <c r="H42" s="578" t="s">
        <v>6</v>
      </c>
      <c r="I42" s="641">
        <v>1</v>
      </c>
      <c r="J42" s="641">
        <v>1</v>
      </c>
      <c r="K42" s="655">
        <f>IF('Resultat &amp; tabell'!J42="",0,BI42)</f>
        <v>2</v>
      </c>
      <c r="L42" s="645">
        <v>3</v>
      </c>
      <c r="M42" s="676" t="str">
        <f>VLOOKUP(L42,$AT$40:$AY$43,2,FALSE)</f>
        <v>Honduras</v>
      </c>
      <c r="N42" s="677">
        <f>VLOOKUP(M42,$AU$40:$AY$43,2,FALSE)</f>
        <v>2</v>
      </c>
      <c r="O42" s="677">
        <f>VLOOKUP(M42,$AU$40:$AY$43,3,FALSE)</f>
        <v>2</v>
      </c>
      <c r="P42" s="677">
        <f>VLOOKUP(M42,$AU$40:$AY$43,4,FALSE)</f>
        <v>5</v>
      </c>
      <c r="Q42" s="678">
        <f>VLOOKUP(M42,$AU$40:$AY$43,5,FALSE)</f>
        <v>-3</v>
      </c>
      <c r="Z42" s="537" t="s">
        <v>62</v>
      </c>
      <c r="AA42" s="538">
        <f t="shared" si="65"/>
        <v>3</v>
      </c>
      <c r="AB42" s="538">
        <f t="shared" si="66"/>
        <v>2</v>
      </c>
      <c r="AC42" s="538">
        <f t="shared" si="67"/>
        <v>1</v>
      </c>
      <c r="AD42" s="537" t="s">
        <v>64</v>
      </c>
      <c r="AE42" s="538">
        <f t="shared" si="68"/>
        <v>0</v>
      </c>
      <c r="AF42" s="534">
        <f t="shared" si="69"/>
        <v>1</v>
      </c>
      <c r="AG42" s="534">
        <f t="shared" si="70"/>
        <v>2</v>
      </c>
      <c r="AI42" s="533">
        <f>RANK($AJ42,$AJ$40:$AJ$43,1)+COUNTIF($AJ$40:$AJ42,$AJ42)-1</f>
        <v>4</v>
      </c>
      <c r="AJ42" s="533">
        <f>AK42+AL42+AM42</f>
        <v>4</v>
      </c>
      <c r="AK42" s="533">
        <f t="shared" si="72"/>
        <v>0</v>
      </c>
      <c r="AL42" s="533">
        <f t="shared" si="73"/>
        <v>0</v>
      </c>
      <c r="AM42" s="533">
        <f t="shared" si="74"/>
        <v>4</v>
      </c>
      <c r="AN42" s="537" t="s">
        <v>63</v>
      </c>
      <c r="AO42" s="533">
        <f t="shared" si="75"/>
        <v>1</v>
      </c>
      <c r="AP42" s="533">
        <f t="shared" si="76"/>
        <v>1</v>
      </c>
      <c r="AQ42" s="533">
        <f t="shared" si="77"/>
        <v>5</v>
      </c>
      <c r="AR42" s="533">
        <f t="shared" si="78"/>
        <v>-4</v>
      </c>
      <c r="AT42" s="533">
        <v>3</v>
      </c>
      <c r="AU42" s="533" t="str">
        <f t="shared" si="79"/>
        <v>Honduras</v>
      </c>
      <c r="AV42" s="533">
        <f t="shared" si="80"/>
        <v>2</v>
      </c>
      <c r="AW42" s="533">
        <f t="shared" si="81"/>
        <v>2</v>
      </c>
      <c r="AX42" s="533">
        <f t="shared" si="82"/>
        <v>5</v>
      </c>
      <c r="AY42" s="533">
        <f t="shared" si="83"/>
        <v>-3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2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2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1</v>
      </c>
      <c r="H43" s="578" t="s">
        <v>6</v>
      </c>
      <c r="I43" s="641">
        <v>1</v>
      </c>
      <c r="J43" s="641" t="s">
        <v>214</v>
      </c>
      <c r="K43" s="655">
        <f>IF('Resultat &amp; tabell'!J43="",0,BI43)</f>
        <v>2</v>
      </c>
      <c r="L43" s="645">
        <v>4</v>
      </c>
      <c r="M43" s="665" t="str">
        <f>VLOOKUP(L43,$AT$40:$AY$43,2,FALSE)</f>
        <v>Ecuador</v>
      </c>
      <c r="N43" s="662">
        <f>VLOOKUP(M43,$AU$40:$AY$43,2,FALSE)</f>
        <v>1</v>
      </c>
      <c r="O43" s="662">
        <f>VLOOKUP(M43,$AU$40:$AY$43,3,FALSE)</f>
        <v>1</v>
      </c>
      <c r="P43" s="662">
        <f>VLOOKUP(M43,$AU$40:$AY$43,4,FALSE)</f>
        <v>5</v>
      </c>
      <c r="Q43" s="663">
        <f>VLOOKUP(M43,$AU$40:$AY$43,5,FALSE)</f>
        <v>-4</v>
      </c>
      <c r="Z43" s="537" t="s">
        <v>65</v>
      </c>
      <c r="AA43" s="538">
        <f t="shared" si="65"/>
        <v>1</v>
      </c>
      <c r="AB43" s="538">
        <f t="shared" si="66"/>
        <v>1</v>
      </c>
      <c r="AC43" s="538">
        <f t="shared" si="67"/>
        <v>1</v>
      </c>
      <c r="AD43" s="537" t="s">
        <v>63</v>
      </c>
      <c r="AE43" s="538">
        <f t="shared" si="68"/>
        <v>1</v>
      </c>
      <c r="AF43" s="534">
        <f t="shared" si="69"/>
        <v>1</v>
      </c>
      <c r="AG43" s="534">
        <f t="shared" si="70"/>
        <v>1</v>
      </c>
      <c r="AI43" s="533">
        <f>RANK($AJ43,$AJ$40:$AJ$43,1)+COUNTIF($AJ$40:$AJ43,$AJ43)-1</f>
        <v>3</v>
      </c>
      <c r="AJ43" s="533">
        <f>AK43+AL43+AM43</f>
        <v>3</v>
      </c>
      <c r="AK43" s="533">
        <f t="shared" si="72"/>
        <v>0</v>
      </c>
      <c r="AL43" s="533">
        <f t="shared" si="73"/>
        <v>0</v>
      </c>
      <c r="AM43" s="533">
        <f t="shared" si="74"/>
        <v>3</v>
      </c>
      <c r="AN43" s="537" t="s">
        <v>65</v>
      </c>
      <c r="AO43" s="533">
        <f t="shared" si="75"/>
        <v>2</v>
      </c>
      <c r="AP43" s="533">
        <f t="shared" si="76"/>
        <v>2</v>
      </c>
      <c r="AQ43" s="533">
        <f t="shared" si="77"/>
        <v>5</v>
      </c>
      <c r="AR43" s="533">
        <f t="shared" si="78"/>
        <v>-3</v>
      </c>
      <c r="AT43" s="533">
        <v>4</v>
      </c>
      <c r="AU43" s="533" t="str">
        <f t="shared" si="79"/>
        <v>Ecuador</v>
      </c>
      <c r="AV43" s="533">
        <f t="shared" si="80"/>
        <v>1</v>
      </c>
      <c r="AW43" s="533">
        <f t="shared" si="81"/>
        <v>1</v>
      </c>
      <c r="AX43" s="533">
        <f t="shared" si="82"/>
        <v>5</v>
      </c>
      <c r="AY43" s="533">
        <f t="shared" si="83"/>
        <v>-4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2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0</v>
      </c>
      <c r="BI43" s="585">
        <f t="shared" si="71"/>
        <v>2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3</v>
      </c>
      <c r="J44" s="641">
        <v>2</v>
      </c>
      <c r="K44" s="655">
        <f>IF('Resultat &amp; tabell'!J44="",0,BI44)</f>
        <v>0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0</v>
      </c>
      <c r="BI44" s="585">
        <f t="shared" si="71"/>
        <v>2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0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7</v>
      </c>
      <c r="O49" s="658">
        <f>VLOOKUP(M49,$AU$49:$AY$52,3,FALSE)</f>
        <v>7</v>
      </c>
      <c r="P49" s="658">
        <f>VLOOKUP(M49,$AU$49:$AY$52,4,FALSE)</f>
        <v>1</v>
      </c>
      <c r="Q49" s="659">
        <f>VLOOKUP(M49,$AU$49:$AY$52,5,FALSE)</f>
        <v>6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7</v>
      </c>
      <c r="AQ49" s="533">
        <f>SUMIF($Z$49:$Z$54,$AN49,$AC$49:$AC$54)+SUMIF($AD$49:$AD$54,$AN49,$AG$49:$AG$54)</f>
        <v>1</v>
      </c>
      <c r="AR49" s="533">
        <f>AP49-AQ49</f>
        <v>6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7</v>
      </c>
      <c r="AW49" s="533">
        <f>VLOOKUP($AU49,$AN$49:$AR$52,3,FALSE)</f>
        <v>7</v>
      </c>
      <c r="AX49" s="533">
        <f>VLOOKUP($AU49,$AN$49:$AR$52,4,FALSE)</f>
        <v>1</v>
      </c>
      <c r="AY49" s="533">
        <f>VLOOKUP($AU49,$AN$49:$AR$52,5,FALSE)</f>
        <v>6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1</v>
      </c>
      <c r="H50" s="578" t="s">
        <v>6</v>
      </c>
      <c r="I50" s="641">
        <v>3</v>
      </c>
      <c r="J50" s="641">
        <v>2</v>
      </c>
      <c r="K50" s="655">
        <f>IF('Resultat &amp; tabell'!J50="",0,BI50)</f>
        <v>0</v>
      </c>
      <c r="L50" s="645">
        <v>2</v>
      </c>
      <c r="M50" s="661" t="str">
        <f>VLOOKUP(L50,$AT$49:$AY$52,2,FALSE)</f>
        <v>Nigeria</v>
      </c>
      <c r="N50" s="662">
        <f>VLOOKUP(M50,$AU$49:$AY$52,2,FALSE)</f>
        <v>5</v>
      </c>
      <c r="O50" s="662">
        <f>VLOOKUP(M50,$AU$49:$AY$52,3,FALSE)</f>
        <v>6</v>
      </c>
      <c r="P50" s="662">
        <f>VLOOKUP(M50,$AU$49:$AY$52,4,FALSE)</f>
        <v>4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1</v>
      </c>
      <c r="AC50" s="538">
        <f t="shared" si="86"/>
        <v>3</v>
      </c>
      <c r="AD50" s="537" t="s">
        <v>70</v>
      </c>
      <c r="AE50" s="538">
        <f t="shared" si="87"/>
        <v>3</v>
      </c>
      <c r="AF50" s="534">
        <f t="shared" si="88"/>
        <v>3</v>
      </c>
      <c r="AG50" s="534">
        <f t="shared" si="89"/>
        <v>1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1</v>
      </c>
      <c r="AQ50" s="533">
        <f t="shared" ref="AQ50:AQ52" si="96">SUMIF($Z$49:$Z$54,$AN50,$AC$49:$AC$54)+SUMIF($AD$49:$AD$54,$AN50,$AG$49:$AG$54)</f>
        <v>9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5</v>
      </c>
      <c r="AW50" s="533">
        <f t="shared" ref="AW50:AW52" si="100">VLOOKUP($AU50,$AN$49:$AR$52,3,FALSE)</f>
        <v>6</v>
      </c>
      <c r="AX50" s="533">
        <f t="shared" ref="AX50:AX52" si="101">VLOOKUP($AU50,$AN$49:$AR$52,4,FALSE)</f>
        <v>4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0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0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4</v>
      </c>
      <c r="O51" s="677">
        <f>VLOOKUP(M51,$AU$49:$AY$52,3,FALSE)</f>
        <v>4</v>
      </c>
      <c r="P51" s="677">
        <f>VLOOKUP(M51,$AU$49:$AY$52,4,FALSE)</f>
        <v>4</v>
      </c>
      <c r="Q51" s="678">
        <f>VLOOKUP(M51,$AU$49:$AY$52,5,FALSE)</f>
        <v>0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4</v>
      </c>
      <c r="AP51" s="533">
        <f t="shared" si="95"/>
        <v>4</v>
      </c>
      <c r="AQ51" s="533">
        <f t="shared" si="96"/>
        <v>4</v>
      </c>
      <c r="AR51" s="533">
        <f t="shared" si="97"/>
        <v>0</v>
      </c>
      <c r="AT51" s="533">
        <v>3</v>
      </c>
      <c r="AU51" s="533" t="str">
        <f t="shared" si="98"/>
        <v>Bosnien</v>
      </c>
      <c r="AV51" s="533">
        <f t="shared" si="99"/>
        <v>4</v>
      </c>
      <c r="AW51" s="533">
        <f t="shared" si="100"/>
        <v>4</v>
      </c>
      <c r="AX51" s="533">
        <f t="shared" si="101"/>
        <v>4</v>
      </c>
      <c r="AY51" s="533">
        <f t="shared" si="102"/>
        <v>0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2</v>
      </c>
      <c r="J52" s="641" t="s">
        <v>214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1</v>
      </c>
      <c r="P52" s="662">
        <f>VLOOKUP(M52,$AU$49:$AY$52,4,FALSE)</f>
        <v>9</v>
      </c>
      <c r="Q52" s="663">
        <f>VLOOKUP(M52,$AU$49:$AY$52,5,FALSE)</f>
        <v>-8</v>
      </c>
      <c r="Z52" s="537" t="s">
        <v>70</v>
      </c>
      <c r="AA52" s="538">
        <f t="shared" si="84"/>
        <v>1</v>
      </c>
      <c r="AB52" s="538">
        <f t="shared" si="85"/>
        <v>2</v>
      </c>
      <c r="AC52" s="538">
        <f t="shared" si="86"/>
        <v>2</v>
      </c>
      <c r="AD52" s="537" t="s">
        <v>68</v>
      </c>
      <c r="AE52" s="538">
        <f t="shared" si="87"/>
        <v>1</v>
      </c>
      <c r="AF52" s="534">
        <f t="shared" si="88"/>
        <v>2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5</v>
      </c>
      <c r="AP52" s="533">
        <f t="shared" si="95"/>
        <v>6</v>
      </c>
      <c r="AQ52" s="533">
        <f t="shared" si="96"/>
        <v>4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1</v>
      </c>
      <c r="AX52" s="533">
        <f t="shared" si="101"/>
        <v>9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1</v>
      </c>
      <c r="J53" s="641" t="s">
        <v>214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1</v>
      </c>
      <c r="AB53" s="538">
        <f t="shared" si="85"/>
        <v>1</v>
      </c>
      <c r="AC53" s="538">
        <f t="shared" si="86"/>
        <v>1</v>
      </c>
      <c r="AD53" s="537" t="s">
        <v>67</v>
      </c>
      <c r="AE53" s="538">
        <f t="shared" si="87"/>
        <v>1</v>
      </c>
      <c r="AF53" s="534">
        <f t="shared" si="88"/>
        <v>1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0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2</v>
      </c>
      <c r="BH54" s="601">
        <f>IF(J54='Resultat &amp; tabell'!$J54,1,0)</f>
        <v>0</v>
      </c>
      <c r="BI54" s="585">
        <f t="shared" si="90"/>
        <v>2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0</v>
      </c>
      <c r="H58" s="578" t="s">
        <v>6</v>
      </c>
      <c r="I58" s="641">
        <v>1</v>
      </c>
      <c r="J58" s="641">
        <v>2</v>
      </c>
      <c r="K58" s="655">
        <f>IF('Resultat &amp; tabell'!J58="",0,BI58)</f>
        <v>0</v>
      </c>
      <c r="L58" s="656">
        <v>1</v>
      </c>
      <c r="M58" s="657" t="str">
        <f>VLOOKUP(L58,$AT$58:$AY$61,2,FALSE)</f>
        <v>Portugal</v>
      </c>
      <c r="N58" s="658">
        <f>VLOOKUP(M58,$AU$58:$AY$61,2,FALSE)</f>
        <v>9</v>
      </c>
      <c r="O58" s="658">
        <f>VLOOKUP(M58,$AU$58:$AY$61,3,FALSE)</f>
        <v>5</v>
      </c>
      <c r="P58" s="658">
        <f>VLOOKUP(M58,$AU$58:$AY$61,4,FALSE)</f>
        <v>0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0</v>
      </c>
      <c r="AB58" s="538">
        <f t="shared" ref="AB58:AB63" si="104">G58</f>
        <v>0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3</v>
      </c>
      <c r="AF58" s="534">
        <f t="shared" ref="AF58:AF63" si="107">I58</f>
        <v>1</v>
      </c>
      <c r="AG58" s="534">
        <f t="shared" ref="AG58:AG63" si="108">G58</f>
        <v>0</v>
      </c>
      <c r="AI58" s="533">
        <f>RANK($AJ58,$AJ$58:$AJ$61,1)+COUNTIF($AJ$58:$AJ58,$AJ58)-1</f>
        <v>2</v>
      </c>
      <c r="AJ58" s="533">
        <f>AK58+AL58+AM58</f>
        <v>2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2</v>
      </c>
      <c r="AN58" s="537" t="s">
        <v>72</v>
      </c>
      <c r="AO58" s="533">
        <f>SUMIF($Z$58:$Z$63,$AN58,$AA$58:$AA$63)+SUMIF($AD$58:$AD$63,$AN58,$AE$58:$AE$63)</f>
        <v>4</v>
      </c>
      <c r="AP58" s="533">
        <f>SUMIF($Z$58:$Z$63,$AN58,$AB$58:$AB$63)+SUMIF($AD$58:$AD$63,$AN58,$AF$58:$AF$63)</f>
        <v>3</v>
      </c>
      <c r="AQ58" s="533">
        <f>SUMIF($Z$58:$Z$63,$AN58,$AC$58:$AC$63)+SUMIF($AD$58:$AD$63,$AN58,$AG$58:$AG$63)</f>
        <v>3</v>
      </c>
      <c r="AR58" s="533">
        <f>AP58-AQ58</f>
        <v>0</v>
      </c>
      <c r="AT58" s="533">
        <v>1</v>
      </c>
      <c r="AU58" s="533" t="str">
        <f>VLOOKUP($AT58,$AI$58:$AR$61,6,FALSE)</f>
        <v>Portugal</v>
      </c>
      <c r="AV58" s="533">
        <f>VLOOKUP($AU58,$AN$58:$AR$61,2,FALSE)</f>
        <v>9</v>
      </c>
      <c r="AW58" s="533">
        <f>VLOOKUP($AU58,$AN$58:$AR$61,3,FALSE)</f>
        <v>5</v>
      </c>
      <c r="AX58" s="533">
        <f>VLOOKUP($AU58,$AN$58:$AR$61,4,FALSE)</f>
        <v>0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0</v>
      </c>
      <c r="H59" s="578" t="s">
        <v>6</v>
      </c>
      <c r="I59" s="641">
        <v>1</v>
      </c>
      <c r="J59" s="641">
        <v>2</v>
      </c>
      <c r="K59" s="655">
        <f>IF('Resultat &amp; tabell'!J59="",0,BI59)</f>
        <v>1</v>
      </c>
      <c r="L59" s="645">
        <v>2</v>
      </c>
      <c r="M59" s="661" t="str">
        <f>VLOOKUP(L59,$AT$58:$AY$61,2,FALSE)</f>
        <v>Tyskland</v>
      </c>
      <c r="N59" s="662">
        <f>VLOOKUP(M59,$AU$58:$AY$61,2,FALSE)</f>
        <v>4</v>
      </c>
      <c r="O59" s="662">
        <f>VLOOKUP(M59,$AU$58:$AY$61,3,FALSE)</f>
        <v>3</v>
      </c>
      <c r="P59" s="662">
        <f>VLOOKUP(M59,$AU$58:$AY$61,4,FALSE)</f>
        <v>3</v>
      </c>
      <c r="Q59" s="663">
        <f>VLOOKUP(M59,$AU$58:$AY$61,5,FALSE)</f>
        <v>0</v>
      </c>
      <c r="Z59" s="537" t="s">
        <v>74</v>
      </c>
      <c r="AA59" s="538">
        <f t="shared" si="103"/>
        <v>0</v>
      </c>
      <c r="AB59" s="538">
        <f t="shared" si="104"/>
        <v>0</v>
      </c>
      <c r="AC59" s="538">
        <f t="shared" si="105"/>
        <v>1</v>
      </c>
      <c r="AD59" s="537" t="s">
        <v>75</v>
      </c>
      <c r="AE59" s="538">
        <f t="shared" si="106"/>
        <v>3</v>
      </c>
      <c r="AF59" s="534">
        <f t="shared" si="107"/>
        <v>1</v>
      </c>
      <c r="AG59" s="534">
        <f t="shared" si="108"/>
        <v>0</v>
      </c>
      <c r="AI59" s="533">
        <f>RANK($AJ59,$AJ$58:$AJ$61,1)+COUNTIF($AJ$58:$AJ59,$AJ59)-1</f>
        <v>4</v>
      </c>
      <c r="AJ59" s="533">
        <f>AK59+AL59+AM59</f>
        <v>4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4</v>
      </c>
      <c r="AN59" s="537" t="s">
        <v>74</v>
      </c>
      <c r="AO59" s="533">
        <f t="shared" ref="AO59:AO61" si="113">SUMIF($Z$58:$Z$63,$AN59,$AA$58:$AA$63)+SUMIF($AD$58:$AD$63,$AN59,$AE$58:$AE$63)</f>
        <v>0</v>
      </c>
      <c r="AP59" s="533">
        <f t="shared" ref="AP59:AP61" si="114">SUMIF($Z$58:$Z$63,$AN59,$AB$58:$AB$63)+SUMIF($AD$58:$AD$63,$AN59,$AF$58:$AF$63)</f>
        <v>1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-4</v>
      </c>
      <c r="AT59" s="533">
        <v>2</v>
      </c>
      <c r="AU59" s="533" t="str">
        <f t="shared" ref="AU59:AU61" si="117">VLOOKUP($AT59,$AI$58:$AR$61,6,FALSE)</f>
        <v>Tyskland</v>
      </c>
      <c r="AV59" s="533">
        <f t="shared" ref="AV59:AV61" si="118">VLOOKUP($AU59,$AN$58:$AR$61,2,FALSE)</f>
        <v>4</v>
      </c>
      <c r="AW59" s="533">
        <f t="shared" ref="AW59:AW61" si="119">VLOOKUP($AU59,$AN$58:$AR$61,3,FALSE)</f>
        <v>3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0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1</v>
      </c>
      <c r="BI59" s="585">
        <f t="shared" si="109"/>
        <v>1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1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USA</v>
      </c>
      <c r="N60" s="677">
        <f>VLOOKUP(M60,$AU$58:$AY$61,2,FALSE)</f>
        <v>4</v>
      </c>
      <c r="O60" s="677">
        <f>VLOOKUP(M60,$AU$58:$AY$61,3,FALSE)</f>
        <v>2</v>
      </c>
      <c r="P60" s="677">
        <f>VLOOKUP(M60,$AU$58:$AY$61,4,FALSE)</f>
        <v>3</v>
      </c>
      <c r="Q60" s="678">
        <f>VLOOKUP(M60,$AU$58:$AY$61,5,FALSE)</f>
        <v>-1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1</v>
      </c>
      <c r="AJ60" s="533">
        <f>AK60+AL60+AM60</f>
        <v>1</v>
      </c>
      <c r="AK60" s="533">
        <f t="shared" si="110"/>
        <v>0</v>
      </c>
      <c r="AL60" s="533">
        <f t="shared" si="111"/>
        <v>0</v>
      </c>
      <c r="AM60" s="533">
        <f t="shared" si="112"/>
        <v>1</v>
      </c>
      <c r="AN60" s="537" t="s">
        <v>73</v>
      </c>
      <c r="AO60" s="533">
        <f t="shared" si="113"/>
        <v>9</v>
      </c>
      <c r="AP60" s="533">
        <f t="shared" si="114"/>
        <v>5</v>
      </c>
      <c r="AQ60" s="533">
        <f t="shared" si="115"/>
        <v>0</v>
      </c>
      <c r="AR60" s="533">
        <f t="shared" si="116"/>
        <v>5</v>
      </c>
      <c r="AT60" s="533">
        <v>3</v>
      </c>
      <c r="AU60" s="533" t="str">
        <f t="shared" si="117"/>
        <v>USA</v>
      </c>
      <c r="AV60" s="533">
        <f t="shared" si="118"/>
        <v>4</v>
      </c>
      <c r="AW60" s="533">
        <f t="shared" si="119"/>
        <v>2</v>
      </c>
      <c r="AX60" s="533">
        <f t="shared" si="120"/>
        <v>3</v>
      </c>
      <c r="AY60" s="533">
        <f t="shared" si="121"/>
        <v>-1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Ghana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5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3</v>
      </c>
      <c r="AJ61" s="533">
        <f>AK61+AL61+AM61</f>
        <v>3</v>
      </c>
      <c r="AK61" s="533">
        <f t="shared" si="110"/>
        <v>0</v>
      </c>
      <c r="AL61" s="533">
        <f t="shared" si="111"/>
        <v>1</v>
      </c>
      <c r="AM61" s="533">
        <f t="shared" si="112"/>
        <v>2</v>
      </c>
      <c r="AN61" s="537" t="s">
        <v>75</v>
      </c>
      <c r="AO61" s="533">
        <f t="shared" si="113"/>
        <v>4</v>
      </c>
      <c r="AP61" s="533">
        <f t="shared" si="114"/>
        <v>2</v>
      </c>
      <c r="AQ61" s="533">
        <f t="shared" si="115"/>
        <v>3</v>
      </c>
      <c r="AR61" s="533">
        <f t="shared" si="116"/>
        <v>-1</v>
      </c>
      <c r="AT61" s="533">
        <v>4</v>
      </c>
      <c r="AU61" s="533" t="str">
        <f t="shared" si="117"/>
        <v>Ghana</v>
      </c>
      <c r="AV61" s="533">
        <f t="shared" si="118"/>
        <v>0</v>
      </c>
      <c r="AW61" s="533">
        <f t="shared" si="119"/>
        <v>1</v>
      </c>
      <c r="AX61" s="533">
        <f t="shared" si="120"/>
        <v>5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1</v>
      </c>
      <c r="H62" s="578" t="s">
        <v>6</v>
      </c>
      <c r="I62" s="641">
        <v>1</v>
      </c>
      <c r="J62" s="641" t="s">
        <v>214</v>
      </c>
      <c r="K62" s="655">
        <f>IF('Resultat &amp; tabell'!J62="",0,BI62)</f>
        <v>0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1</v>
      </c>
      <c r="AB62" s="538">
        <f t="shared" si="104"/>
        <v>1</v>
      </c>
      <c r="AC62" s="538">
        <f t="shared" si="105"/>
        <v>1</v>
      </c>
      <c r="AD62" s="537" t="s">
        <v>72</v>
      </c>
      <c r="AE62" s="538">
        <f t="shared" si="106"/>
        <v>1</v>
      </c>
      <c r="AF62" s="534">
        <f t="shared" si="107"/>
        <v>1</v>
      </c>
      <c r="AG62" s="534">
        <f t="shared" si="108"/>
        <v>1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0</v>
      </c>
      <c r="BI62" s="585">
        <f t="shared" si="109"/>
        <v>0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0</v>
      </c>
      <c r="J63" s="641">
        <v>1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0</v>
      </c>
      <c r="AD63" s="537" t="s">
        <v>74</v>
      </c>
      <c r="AE63" s="538">
        <f t="shared" si="106"/>
        <v>0</v>
      </c>
      <c r="AF63" s="534">
        <f t="shared" si="107"/>
        <v>0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2</v>
      </c>
      <c r="BH63" s="601">
        <f>IF(J63='Resultat &amp; tabell'!$J63,1,0)</f>
        <v>0</v>
      </c>
      <c r="BI63" s="585">
        <f t="shared" si="109"/>
        <v>2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1</v>
      </c>
      <c r="J67" s="641">
        <v>1</v>
      </c>
      <c r="K67" s="655">
        <f>IF('Resultat &amp; tabell'!J67="",0,BI67)</f>
        <v>5</v>
      </c>
      <c r="L67" s="656">
        <v>1</v>
      </c>
      <c r="M67" s="657" t="str">
        <f>VLOOKUP(L67,$AT$67:$AY$70,2,FALSE)</f>
        <v>Belgien</v>
      </c>
      <c r="N67" s="658">
        <f>VLOOKUP(M67,$AU$67:$AY$70,2,FALSE)</f>
        <v>7</v>
      </c>
      <c r="O67" s="658">
        <f>VLOOKUP(M67,$AU$67:$AY$70,3,FALSE)</f>
        <v>5</v>
      </c>
      <c r="P67" s="658">
        <f>VLOOKUP(M67,$AU$67:$AY$70,4,FALSE)</f>
        <v>2</v>
      </c>
      <c r="Q67" s="659">
        <f>VLOOKUP(M67,$AU$67:$AY$70,5,FALSE)</f>
        <v>3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1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1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7</v>
      </c>
      <c r="AP67" s="533">
        <f>SUMIF($Z$67:$Z$72,$AN67,$AB$67:$AB$72)+SUMIF($AD$67:$AD$72,$AN67,$AF$67:$AF$72)</f>
        <v>5</v>
      </c>
      <c r="AQ67" s="533">
        <f>SUMIF($Z$67:$Z$72,$AN67,$AC$67:$AC$72)+SUMIF($AD$67:$AD$72,$AN67,$AG$67:$AG$72)</f>
        <v>2</v>
      </c>
      <c r="AR67" s="533">
        <f>AP67-AQ67</f>
        <v>3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7</v>
      </c>
      <c r="AW67" s="533">
        <f>VLOOKUP($AU67,$AN$67:$AR$70,3,FALSE)</f>
        <v>5</v>
      </c>
      <c r="AX67" s="533">
        <f>VLOOKUP($AU67,$AN$67:$AR$70,4,FALSE)</f>
        <v>2</v>
      </c>
      <c r="AY67" s="533">
        <f>VLOOKUP($AU67,$AN$67:$AR$70,5,FALSE)</f>
        <v>3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2</v>
      </c>
      <c r="BH67" s="601">
        <f>IF(J67='Resultat &amp; tabell'!$J67,1,0)</f>
        <v>1</v>
      </c>
      <c r="BI67" s="585">
        <f t="shared" ref="BI67:BI72" si="128">SUM(BE67+BG67+BH67)</f>
        <v>5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2</v>
      </c>
      <c r="H68" s="578" t="s">
        <v>6</v>
      </c>
      <c r="I68" s="641">
        <v>0</v>
      </c>
      <c r="J68" s="641">
        <v>1</v>
      </c>
      <c r="K68" s="655">
        <f>IF('Resultat &amp; tabell'!J68="",0,BI68)</f>
        <v>0</v>
      </c>
      <c r="L68" s="645">
        <v>2</v>
      </c>
      <c r="M68" s="661" t="str">
        <f>VLOOKUP(L68,$AT$67:$AY$70,2,FALSE)</f>
        <v>Ryssland</v>
      </c>
      <c r="N68" s="662">
        <f>VLOOKUP(M68,$AU$67:$AY$70,2,FALSE)</f>
        <v>7</v>
      </c>
      <c r="O68" s="662">
        <f>VLOOKUP(M68,$AU$67:$AY$70,3,FALSE)</f>
        <v>5</v>
      </c>
      <c r="P68" s="662">
        <f>VLOOKUP(M68,$AU$67:$AY$70,4,FALSE)</f>
        <v>2</v>
      </c>
      <c r="Q68" s="663">
        <f>VLOOKUP(M68,$AU$67:$AY$70,5,FALSE)</f>
        <v>3</v>
      </c>
      <c r="Z68" s="537" t="s">
        <v>79</v>
      </c>
      <c r="AA68" s="538">
        <f t="shared" si="122"/>
        <v>3</v>
      </c>
      <c r="AB68" s="538">
        <f t="shared" si="123"/>
        <v>2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2</v>
      </c>
      <c r="AI68" s="533">
        <f>RANK($AJ68,$AJ$67:$AJ$71,1)+COUNTIF($AJ$67:$AJ68,$AJ68)-1</f>
        <v>2</v>
      </c>
      <c r="AJ68" s="533">
        <f>AK68+AL68+AM68</f>
        <v>1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1</v>
      </c>
      <c r="AN68" s="537" t="s">
        <v>79</v>
      </c>
      <c r="AO68" s="533">
        <f t="shared" ref="AO68:AO70" si="132">SUMIF($Z$67:$Z$72,$AN68,$AA$67:$AA$72)+SUMIF($AD$67:$AD$72,$AN68,$AE$67:$AE$72)</f>
        <v>7</v>
      </c>
      <c r="AP68" s="533">
        <f t="shared" ref="AP68:AP70" si="133">SUMIF($Z$67:$Z$72,$AN68,$AB$67:$AB$72)+SUMIF($AD$67:$AD$72,$AN68,$AF$67:$AF$72)</f>
        <v>5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3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7</v>
      </c>
      <c r="AW68" s="533">
        <f t="shared" ref="AW68:AW70" si="138">VLOOKUP($AU68,$AN$67:$AR$70,3,FALSE)</f>
        <v>5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3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0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1</v>
      </c>
      <c r="H69" s="578" t="s">
        <v>6</v>
      </c>
      <c r="I69" s="641">
        <v>1</v>
      </c>
      <c r="J69" s="641" t="s">
        <v>214</v>
      </c>
      <c r="K69" s="655">
        <f>IF('Resultat &amp; tabell'!J69="",0,BI69)</f>
        <v>2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2</v>
      </c>
      <c r="P69" s="677">
        <f>VLOOKUP(M69,$AU$67:$AY$70,4,FALSE)</f>
        <v>4</v>
      </c>
      <c r="Q69" s="678">
        <f>VLOOKUP(M69,$AU$67:$AY$70,5,FALSE)</f>
        <v>-2</v>
      </c>
      <c r="Z69" s="537" t="s">
        <v>77</v>
      </c>
      <c r="AA69" s="538">
        <f t="shared" si="122"/>
        <v>1</v>
      </c>
      <c r="AB69" s="538">
        <f t="shared" si="123"/>
        <v>1</v>
      </c>
      <c r="AC69" s="538">
        <f t="shared" si="124"/>
        <v>1</v>
      </c>
      <c r="AD69" s="537" t="s">
        <v>79</v>
      </c>
      <c r="AE69" s="538">
        <f t="shared" si="125"/>
        <v>1</v>
      </c>
      <c r="AF69" s="534">
        <f t="shared" si="126"/>
        <v>1</v>
      </c>
      <c r="AG69" s="534">
        <f t="shared" si="127"/>
        <v>1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2</v>
      </c>
      <c r="AQ69" s="533">
        <f t="shared" si="134"/>
        <v>4</v>
      </c>
      <c r="AR69" s="533">
        <f t="shared" si="135"/>
        <v>-2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2</v>
      </c>
      <c r="AX69" s="533">
        <f t="shared" si="139"/>
        <v>4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2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0</v>
      </c>
      <c r="BI69" s="585">
        <f t="shared" si="128"/>
        <v>2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214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4</v>
      </c>
      <c r="Q70" s="663">
        <f>VLOOKUP(M70,$AU$67:$AY$70,5,FALSE)</f>
        <v>-4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0</v>
      </c>
      <c r="AL70" s="533">
        <f t="shared" si="130"/>
        <v>1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4</v>
      </c>
      <c r="AR70" s="533">
        <f t="shared" si="135"/>
        <v>-4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4</v>
      </c>
      <c r="AY70" s="533">
        <f t="shared" si="140"/>
        <v>-4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0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0</v>
      </c>
      <c r="BI71" s="585">
        <f t="shared" si="128"/>
        <v>2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1</v>
      </c>
      <c r="H72" s="578" t="s">
        <v>6</v>
      </c>
      <c r="I72" s="641">
        <v>2</v>
      </c>
      <c r="J72" s="641">
        <v>2</v>
      </c>
      <c r="K72" s="655">
        <f>IF('Resultat &amp; tabell'!J72="",0,BI72)</f>
        <v>0</v>
      </c>
      <c r="Z72" s="537" t="s">
        <v>78</v>
      </c>
      <c r="AA72" s="538">
        <f t="shared" si="122"/>
        <v>0</v>
      </c>
      <c r="AB72" s="538">
        <f t="shared" si="123"/>
        <v>1</v>
      </c>
      <c r="AC72" s="538">
        <f t="shared" si="124"/>
        <v>2</v>
      </c>
      <c r="AD72" s="537" t="s">
        <v>79</v>
      </c>
      <c r="AE72" s="538">
        <f t="shared" si="125"/>
        <v>3</v>
      </c>
      <c r="AF72" s="534">
        <f t="shared" si="126"/>
        <v>2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0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0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Holland</v>
      </c>
      <c r="G76" s="642">
        <v>3</v>
      </c>
      <c r="H76" s="580" t="s">
        <v>6</v>
      </c>
      <c r="I76" s="642">
        <v>1</v>
      </c>
      <c r="J76" s="642">
        <v>1</v>
      </c>
      <c r="K76" s="655">
        <f t="shared" ref="K76:K83" si="141">BI76</f>
        <v>0</v>
      </c>
      <c r="M76" s="686" t="s">
        <v>5</v>
      </c>
      <c r="N76" s="685"/>
      <c r="O76" s="268">
        <f>BO92</f>
        <v>8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Holland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0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Vinnare grupp C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Mexiko</v>
      </c>
      <c r="G78" s="641">
        <v>2</v>
      </c>
      <c r="H78" s="578" t="s">
        <v>6</v>
      </c>
      <c r="I78" s="641">
        <v>0</v>
      </c>
      <c r="J78" s="641" t="s">
        <v>214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Mexiko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Japan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Japan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Schweiz</v>
      </c>
      <c r="E80" s="572" t="s">
        <v>6</v>
      </c>
      <c r="F80" s="565" t="str">
        <f>M50</f>
        <v>Nigeria</v>
      </c>
      <c r="G80" s="641">
        <v>1</v>
      </c>
      <c r="H80" s="578" t="s">
        <v>6</v>
      </c>
      <c r="I80" s="641">
        <v>2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Schweiz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Schweiz</v>
      </c>
      <c r="BL80" s="603" t="str">
        <f>'Resultat &amp; tabell'!D80</f>
        <v>Vinnare grupp E</v>
      </c>
      <c r="BM80" s="631" t="e">
        <f t="shared" si="147"/>
        <v>#N/A</v>
      </c>
      <c r="BN80" s="633" t="e">
        <f t="shared" si="148"/>
        <v>#N/A</v>
      </c>
      <c r="BO80" s="553">
        <f t="shared" si="145"/>
        <v>0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Portugal</v>
      </c>
      <c r="E81" s="572" t="s">
        <v>6</v>
      </c>
      <c r="F81" s="565" t="str">
        <f>M68</f>
        <v>Ryssland</v>
      </c>
      <c r="G81" s="641">
        <v>2</v>
      </c>
      <c r="H81" s="578" t="s">
        <v>6</v>
      </c>
      <c r="I81" s="641">
        <v>0</v>
      </c>
      <c r="J81" s="641">
        <v>1</v>
      </c>
      <c r="K81" s="655">
        <f t="shared" si="141"/>
        <v>0</v>
      </c>
      <c r="M81" s="686" t="s">
        <v>73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Portugal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Portugal</v>
      </c>
      <c r="BL81" s="603" t="str">
        <f>'Resultat &amp; tabell'!D81</f>
        <v>Vinnare grupp G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Frankrike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Frankrike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Vinnare grupp F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Tyskland</v>
      </c>
      <c r="G83" s="641">
        <v>1</v>
      </c>
      <c r="H83" s="578" t="s">
        <v>6</v>
      </c>
      <c r="I83" s="641">
        <v>1</v>
      </c>
      <c r="J83" s="641" t="s">
        <v>214</v>
      </c>
      <c r="K83" s="655">
        <f t="shared" si="141"/>
        <v>0</v>
      </c>
      <c r="M83" s="686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Tyskland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Vinnare grupp H</v>
      </c>
      <c r="BM83" s="631" t="e">
        <f t="shared" si="147"/>
        <v>#N/A</v>
      </c>
      <c r="BN83" s="633" t="e">
        <f t="shared" si="148"/>
        <v>#N/A</v>
      </c>
      <c r="BO83" s="553">
        <f t="shared" si="145"/>
        <v>0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Holland</v>
      </c>
      <c r="BL84" s="603" t="str">
        <f>'Resultat &amp; tabell'!F76</f>
        <v>Chile</v>
      </c>
      <c r="BM84" s="631" t="str">
        <f t="shared" si="147"/>
        <v>Holland</v>
      </c>
      <c r="BN84" s="633" t="str">
        <f t="shared" si="148"/>
        <v>Holland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Mexiko</v>
      </c>
      <c r="BL86" s="603" t="str">
        <f>'Resultat &amp; tabell'!F78</f>
        <v>Mexiko</v>
      </c>
      <c r="BM86" s="631" t="str">
        <f t="shared" si="147"/>
        <v>Mexiko</v>
      </c>
      <c r="BN86" s="633" t="str">
        <f t="shared" si="148"/>
        <v>Mexiko</v>
      </c>
      <c r="BO86" s="553">
        <f t="shared" si="145"/>
        <v>2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2</v>
      </c>
      <c r="J87" s="641" t="s">
        <v>122</v>
      </c>
      <c r="K87" s="655">
        <f>BI87</f>
        <v>0</v>
      </c>
      <c r="M87" s="686" t="s">
        <v>46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Japan</v>
      </c>
      <c r="BL87" s="603" t="str">
        <f>'Resultat &amp; tabell'!F79</f>
        <v>Tvåa grupp C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Portugal</v>
      </c>
      <c r="G88" s="641">
        <v>1</v>
      </c>
      <c r="H88" s="578" t="s">
        <v>6</v>
      </c>
      <c r="I88" s="641">
        <v>2</v>
      </c>
      <c r="J88" s="641">
        <v>2</v>
      </c>
      <c r="K88" s="655">
        <f>BI88</f>
        <v>0</v>
      </c>
      <c r="M88" s="686" t="s">
        <v>73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Portugal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Tvåa grupp F</v>
      </c>
      <c r="BM88" s="631" t="e">
        <f t="shared" si="147"/>
        <v>#N/A</v>
      </c>
      <c r="BN88" s="633" t="e">
        <f t="shared" si="148"/>
        <v>#N/A</v>
      </c>
      <c r="BO88" s="553">
        <f t="shared" si="145"/>
        <v>0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1</v>
      </c>
      <c r="J89" s="641">
        <v>1</v>
      </c>
      <c r="K89" s="655">
        <f>BI89</f>
        <v>0</v>
      </c>
      <c r="M89" s="686" t="s">
        <v>27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Tvåa grupp H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Belgien</v>
      </c>
      <c r="G90" s="641">
        <v>2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Frankrike</v>
      </c>
      <c r="BL90" s="603" t="str">
        <f>'Resultat &amp; tabell'!F82</f>
        <v>Tvåa grupp E</v>
      </c>
      <c r="BM90" s="631" t="e">
        <f t="shared" si="147"/>
        <v>#N/A</v>
      </c>
      <c r="BN90" s="633" t="e">
        <f t="shared" si="148"/>
        <v>#N/A</v>
      </c>
      <c r="BO90" s="553">
        <f t="shared" si="145"/>
        <v>0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Tyskland</v>
      </c>
      <c r="BL91" s="603" t="str">
        <f>'Resultat &amp; tabell'!F83</f>
        <v>Tvåa grupp G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8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Elfenbenskusten</v>
      </c>
      <c r="E94" s="572" t="s">
        <v>6</v>
      </c>
      <c r="F94" s="565" t="str">
        <f>IF(M88="","Vinnare match 58",M88)</f>
        <v>Portugal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46</v>
      </c>
      <c r="O94" s="268">
        <f>BO110</f>
        <v>0</v>
      </c>
      <c r="P94" s="269"/>
      <c r="Q94" s="269"/>
      <c r="R94" s="270"/>
      <c r="S94" s="685" t="str">
        <f>IF(M94=D94,F94,D94)</f>
        <v>Portugal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Elfenbenskusten</v>
      </c>
      <c r="BC94" s="621" t="s">
        <v>6</v>
      </c>
      <c r="BD94" s="597" t="str">
        <f>F94</f>
        <v>Portugal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Spanien</v>
      </c>
      <c r="E95" s="572" t="s">
        <v>6</v>
      </c>
      <c r="F95" s="565" t="str">
        <f>IF(M90="","Vinnare match 60",M90)</f>
        <v>Argentina</v>
      </c>
      <c r="G95" s="641">
        <v>1</v>
      </c>
      <c r="H95" s="578" t="s">
        <v>6</v>
      </c>
      <c r="I95" s="641">
        <v>0</v>
      </c>
      <c r="J95" s="641">
        <v>1</v>
      </c>
      <c r="K95" s="655">
        <f>BI95</f>
        <v>0</v>
      </c>
      <c r="M95" s="686" t="s">
        <v>27</v>
      </c>
      <c r="O95" s="690"/>
      <c r="P95" s="685" t="str">
        <f>IF(M95=D95,F95,D95)</f>
        <v>Argentina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Spanien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Portugal</v>
      </c>
      <c r="E99" s="572" t="s">
        <v>6</v>
      </c>
      <c r="F99" s="565" t="str">
        <f>IF(M95="","Förlorare match 62",P95)</f>
        <v>Argentina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Portugal</v>
      </c>
      <c r="BC99" s="621" t="s">
        <v>6</v>
      </c>
      <c r="BD99" s="597" t="str">
        <f>F99</f>
        <v>Argentina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Portugal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Elfenbenskusten</v>
      </c>
      <c r="E103" s="572" t="s">
        <v>6</v>
      </c>
      <c r="F103" s="565" t="str">
        <f>IF(M95="","Vinnare match 62",M95)</f>
        <v>Spanien</v>
      </c>
      <c r="G103" s="640">
        <v>2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Elfenbenskusten</v>
      </c>
      <c r="BC103" s="621" t="s">
        <v>6</v>
      </c>
      <c r="BD103" s="597" t="str">
        <f>F103</f>
        <v>Spanien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Elfenbenskusten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Spanien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Portugal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Portugal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Argentina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Elfenbenskusten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Spanien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2</v>
      </c>
      <c r="H4" s="578" t="s">
        <v>6</v>
      </c>
      <c r="I4" s="641">
        <v>0</v>
      </c>
      <c r="J4" s="641">
        <v>1</v>
      </c>
      <c r="K4" s="655">
        <f>IF('Resultat &amp; tabell'!J4="",0,BI4)</f>
        <v>1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239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0</v>
      </c>
      <c r="AD4" s="537" t="s">
        <v>7</v>
      </c>
      <c r="AE4" s="538">
        <f>IF(I4="",0,IF(I4&lt;G4,0,IF(G4=I4,1,3)))</f>
        <v>0</v>
      </c>
      <c r="AF4" s="534">
        <f t="shared" ref="AF4:AF9" si="2">I4</f>
        <v>0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0</v>
      </c>
      <c r="BH4" s="601">
        <f>IF(J4='Resultat &amp; tabell'!$J4,1,0)</f>
        <v>1</v>
      </c>
      <c r="BI4" s="585">
        <f>SUM(BE4+BG4+BH4)</f>
        <v>1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1</v>
      </c>
      <c r="H5" s="578" t="s">
        <v>6</v>
      </c>
      <c r="I5" s="641">
        <v>1</v>
      </c>
      <c r="J5" s="641" t="s">
        <v>122</v>
      </c>
      <c r="K5" s="655">
        <f>IF('Resultat &amp; tabell'!J5="",0,BI5)</f>
        <v>2</v>
      </c>
      <c r="L5" s="645">
        <v>2</v>
      </c>
      <c r="M5" s="661" t="str">
        <f>VLOOKUP(L5,$AT$4:$AY$7,2,FALSE)</f>
        <v>Kroatien</v>
      </c>
      <c r="N5" s="662">
        <f>VLOOKUP(M5,$AU$4:$AY$7,2,FALSE)</f>
        <v>6</v>
      </c>
      <c r="O5" s="662">
        <f>VLOOKUP(M5,$AU$4:$AY$7,3,FALSE)</f>
        <v>4</v>
      </c>
      <c r="P5" s="662">
        <f>VLOOKUP(M5,$AU$4:$AY$7,4,FALSE)</f>
        <v>3</v>
      </c>
      <c r="Q5" s="663">
        <f>VLOOKUP(M5,$AU$4:$AY$7,5,FALSE)</f>
        <v>1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1</v>
      </c>
      <c r="AB5" s="538">
        <f t="shared" si="0"/>
        <v>1</v>
      </c>
      <c r="AC5" s="538">
        <f t="shared" si="1"/>
        <v>1</v>
      </c>
      <c r="AD5" s="537" t="s">
        <v>11</v>
      </c>
      <c r="AE5" s="538">
        <f t="shared" ref="AE5:AE9" si="6">IF(I5="",0,IF(I5&lt;G5,0,IF(G5=I5,1,3)))</f>
        <v>1</v>
      </c>
      <c r="AF5" s="534">
        <f t="shared" si="2"/>
        <v>1</v>
      </c>
      <c r="AG5" s="534">
        <f t="shared" si="3"/>
        <v>1</v>
      </c>
      <c r="AI5" s="533">
        <f>RANK($AJ5,$AJ$4:$AJ$7,1)+COUNTIF($AJ$4:$AJ5,$AJ5)-1</f>
        <v>3</v>
      </c>
      <c r="AJ5" s="533">
        <f t="shared" ref="AJ5:AJ7" si="7">AK5+AL5+AM5</f>
        <v>3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3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Kroatien</v>
      </c>
      <c r="AV5" s="533">
        <f t="shared" ref="AV5:AV7" si="15">VLOOKUP($AU5,$AN$4:$AR$7,2,FALSE)</f>
        <v>6</v>
      </c>
      <c r="AW5" s="533">
        <f t="shared" si="4"/>
        <v>4</v>
      </c>
      <c r="AX5" s="533">
        <f t="shared" ref="AX5:AX7" si="16">VLOOKUP($AU5,$AN$4:$AR$7,4,FALSE)</f>
        <v>3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2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2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3</v>
      </c>
      <c r="H6" s="578" t="s">
        <v>6</v>
      </c>
      <c r="I6" s="641">
        <v>1</v>
      </c>
      <c r="J6" s="641">
        <v>1</v>
      </c>
      <c r="K6" s="655">
        <f>IF('Resultat &amp; tabell'!J6="",0,BI6)</f>
        <v>0</v>
      </c>
      <c r="L6" s="645">
        <v>3</v>
      </c>
      <c r="M6" s="664" t="str">
        <f>VLOOKUP(L6,$AT$4:$AY$7,2,FALSE)</f>
        <v>Mexiko</v>
      </c>
      <c r="N6" s="658">
        <f>VLOOKUP(M6,$AU$4:$AY$7,2,FALSE)</f>
        <v>1</v>
      </c>
      <c r="O6" s="658">
        <f>VLOOKUP(M6,$AU$4:$AY$7,3,FALSE)</f>
        <v>3</v>
      </c>
      <c r="P6" s="658">
        <f>VLOOKUP(M6,$AU$4:$AY$7,4,FALSE)</f>
        <v>6</v>
      </c>
      <c r="Q6" s="659">
        <f>VLOOKUP(M6,$AU$4:$AY$7,5,FALSE)</f>
        <v>-3</v>
      </c>
      <c r="Z6" s="537" t="s">
        <v>5</v>
      </c>
      <c r="AA6" s="538">
        <f t="shared" si="5"/>
        <v>3</v>
      </c>
      <c r="AB6" s="538">
        <f t="shared" si="0"/>
        <v>3</v>
      </c>
      <c r="AC6" s="538">
        <f t="shared" si="1"/>
        <v>1</v>
      </c>
      <c r="AD6" s="537" t="s">
        <v>10</v>
      </c>
      <c r="AE6" s="538">
        <f t="shared" si="6"/>
        <v>0</v>
      </c>
      <c r="AF6" s="534">
        <f t="shared" si="2"/>
        <v>1</v>
      </c>
      <c r="AG6" s="534">
        <f t="shared" si="3"/>
        <v>3</v>
      </c>
      <c r="AI6" s="533">
        <f>RANK($AJ6,$AJ$4:$AJ$7,1)+COUNTIF($AJ$4:$AJ6,$AJ6)-1</f>
        <v>2</v>
      </c>
      <c r="AJ6" s="533">
        <f t="shared" si="7"/>
        <v>2</v>
      </c>
      <c r="AK6" s="533">
        <f t="shared" si="8"/>
        <v>0</v>
      </c>
      <c r="AL6" s="533">
        <f t="shared" si="9"/>
        <v>0</v>
      </c>
      <c r="AM6" s="533">
        <f t="shared" si="10"/>
        <v>2</v>
      </c>
      <c r="AN6" s="537" t="s">
        <v>7</v>
      </c>
      <c r="AO6" s="533">
        <f t="shared" si="11"/>
        <v>6</v>
      </c>
      <c r="AP6" s="533">
        <f>SUMIF($Z$4:$Z$9,AN6,$AB$4:$AB$9)+SUMIF($AD$4:$AD$9,AN6,$AF$4:$AF$9)</f>
        <v>4</v>
      </c>
      <c r="AQ6" s="533">
        <f t="shared" si="12"/>
        <v>3</v>
      </c>
      <c r="AR6" s="533">
        <f t="shared" si="13"/>
        <v>1</v>
      </c>
      <c r="AT6" s="533">
        <v>3</v>
      </c>
      <c r="AU6" s="533" t="str">
        <f t="shared" si="14"/>
        <v>Mexiko</v>
      </c>
      <c r="AV6" s="533">
        <f t="shared" si="15"/>
        <v>1</v>
      </c>
      <c r="AW6" s="533">
        <f t="shared" si="4"/>
        <v>3</v>
      </c>
      <c r="AX6" s="533">
        <f t="shared" si="16"/>
        <v>6</v>
      </c>
      <c r="AY6" s="533">
        <f t="shared" si="17"/>
        <v>-3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0</v>
      </c>
      <c r="BH6" s="601">
        <f>IF(J6='Resultat &amp; tabell'!$J6,1,0)</f>
        <v>0</v>
      </c>
      <c r="BI6" s="585">
        <f t="shared" si="18"/>
        <v>0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0</v>
      </c>
      <c r="H7" s="578" t="s">
        <v>6</v>
      </c>
      <c r="I7" s="641">
        <v>2</v>
      </c>
      <c r="J7" s="641">
        <v>2</v>
      </c>
      <c r="K7" s="655">
        <f>IF('Resultat &amp; tabell'!J7="",0,BI7)</f>
        <v>3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1</v>
      </c>
      <c r="P7" s="662">
        <f>VLOOKUP(M7,$AU$4:$AY$7,4,FALSE)</f>
        <v>5</v>
      </c>
      <c r="Q7" s="663">
        <f>VLOOKUP(M7,$AU$4:$AY$7,5,FALSE)</f>
        <v>-4</v>
      </c>
      <c r="S7" s="666"/>
      <c r="T7" s="639"/>
      <c r="U7" s="639"/>
      <c r="V7" s="639"/>
      <c r="W7" s="530"/>
      <c r="Z7" s="537" t="s">
        <v>11</v>
      </c>
      <c r="AA7" s="538">
        <f t="shared" si="5"/>
        <v>0</v>
      </c>
      <c r="AB7" s="538">
        <f t="shared" si="0"/>
        <v>0</v>
      </c>
      <c r="AC7" s="538">
        <f t="shared" si="1"/>
        <v>2</v>
      </c>
      <c r="AD7" s="537" t="s">
        <v>7</v>
      </c>
      <c r="AE7" s="538">
        <f t="shared" si="6"/>
        <v>3</v>
      </c>
      <c r="AF7" s="534">
        <f t="shared" si="2"/>
        <v>2</v>
      </c>
      <c r="AG7" s="534">
        <f t="shared" si="3"/>
        <v>0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1</v>
      </c>
      <c r="AM7" s="533">
        <f t="shared" si="10"/>
        <v>3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1</v>
      </c>
      <c r="AQ7" s="533">
        <f t="shared" si="12"/>
        <v>5</v>
      </c>
      <c r="AR7" s="533">
        <f t="shared" si="13"/>
        <v>-4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1</v>
      </c>
      <c r="AX7" s="533">
        <f t="shared" si="16"/>
        <v>5</v>
      </c>
      <c r="AY7" s="533">
        <f t="shared" si="17"/>
        <v>-4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2</v>
      </c>
      <c r="BF7" s="600" t="s">
        <v>6</v>
      </c>
      <c r="BG7" s="601">
        <f>IF(I7='Resultat &amp; tabell'!$I7,2,0)</f>
        <v>0</v>
      </c>
      <c r="BH7" s="601">
        <f>IF(J7='Resultat &amp; tabell'!$J7,1,0)</f>
        <v>1</v>
      </c>
      <c r="BI7" s="585">
        <f t="shared" si="18"/>
        <v>3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0</v>
      </c>
      <c r="H8" s="578" t="s">
        <v>6</v>
      </c>
      <c r="I8" s="641">
        <v>2</v>
      </c>
      <c r="J8" s="641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2</v>
      </c>
      <c r="H9" s="578" t="s">
        <v>6</v>
      </c>
      <c r="I9" s="641">
        <v>1</v>
      </c>
      <c r="J9" s="642">
        <v>1</v>
      </c>
      <c r="K9" s="655">
        <f>IF('Resultat &amp; tabell'!J9="",0,BI9)</f>
        <v>0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3</v>
      </c>
      <c r="AB9" s="538">
        <f t="shared" si="0"/>
        <v>2</v>
      </c>
      <c r="AC9" s="538">
        <f t="shared" si="1"/>
        <v>1</v>
      </c>
      <c r="AD9" s="537" t="s">
        <v>10</v>
      </c>
      <c r="AE9" s="538">
        <f t="shared" si="6"/>
        <v>0</v>
      </c>
      <c r="AF9" s="534">
        <f t="shared" si="2"/>
        <v>1</v>
      </c>
      <c r="AG9" s="534">
        <f t="shared" si="3"/>
        <v>2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0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0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2</v>
      </c>
      <c r="Q13" s="659">
        <f>VLOOKUP(M13,$AU$13:$AY$16,5,FALSE)</f>
        <v>3</v>
      </c>
      <c r="S13" s="674" t="s">
        <v>108</v>
      </c>
      <c r="T13" s="694">
        <f>SUM(K4:K72)</f>
        <v>57</v>
      </c>
      <c r="U13" s="694">
        <v>0</v>
      </c>
      <c r="V13" s="695">
        <f t="shared" ref="V13:V18" si="19">SUM(T13:U13)</f>
        <v>57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2</v>
      </c>
      <c r="AR13" s="533">
        <f>AP13-AQ13</f>
        <v>3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2</v>
      </c>
      <c r="AY13" s="533">
        <f>VLOOKUP($AU13,$AN$13:$AR$16,5,FALSE)</f>
        <v>3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2</v>
      </c>
      <c r="H14" s="578" t="s">
        <v>6</v>
      </c>
      <c r="I14" s="641">
        <v>0</v>
      </c>
      <c r="J14" s="641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Chile</v>
      </c>
      <c r="N14" s="662">
        <f>VLOOKUP(M14,$AU$13:$AY$16,2,FALSE)</f>
        <v>6</v>
      </c>
      <c r="O14" s="662">
        <f>VLOOKUP(M14,$AU$13:$AY$16,3,FALSE)</f>
        <v>5</v>
      </c>
      <c r="P14" s="662">
        <f>VLOOKUP(M14,$AU$13:$AY$16,4,FALSE)</f>
        <v>2</v>
      </c>
      <c r="Q14" s="663">
        <f>VLOOKUP(M14,$AU$13:$AY$16,5,FALSE)</f>
        <v>3</v>
      </c>
      <c r="S14" s="675" t="s">
        <v>1</v>
      </c>
      <c r="T14" s="696">
        <f>SUM(K76:K83)</f>
        <v>0</v>
      </c>
      <c r="U14" s="696">
        <f>O76</f>
        <v>6</v>
      </c>
      <c r="V14" s="697">
        <f t="shared" si="19"/>
        <v>6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2</v>
      </c>
      <c r="AJ14" s="533">
        <f>AK14+AL14+AM14</f>
        <v>2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2</v>
      </c>
      <c r="AN14" s="537" t="s">
        <v>30</v>
      </c>
      <c r="AO14" s="533">
        <f>SUMIF($Z$13:$Z$18,$AN14,$AA$13:$AA$18)+SUMIF($AD$13:$AD$18,$AN14,$AE$13:$AE$18)</f>
        <v>6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2</v>
      </c>
      <c r="AR14" s="533">
        <f>AP14-AQ14</f>
        <v>3</v>
      </c>
      <c r="AT14" s="533">
        <v>2</v>
      </c>
      <c r="AU14" s="533" t="str">
        <f>VLOOKUP($AT14,$AI$13:$AR$16,6,FALSE)</f>
        <v>Chile</v>
      </c>
      <c r="AV14" s="533">
        <f>VLOOKUP($AU14,$AN$13:$AR$16,2,FALSE)</f>
        <v>6</v>
      </c>
      <c r="AW14" s="533">
        <f>VLOOKUP($AU14,$AN$13:$AR$16,3,FALSE)</f>
        <v>5</v>
      </c>
      <c r="AX14" s="533">
        <f>VLOOKUP($AU14,$AN$13:$AR$16,4,FALSE)</f>
        <v>2</v>
      </c>
      <c r="AY14" s="533">
        <f>VLOOKUP($AU14,$AN$13:$AR$16,5,FALSE)</f>
        <v>3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Holland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3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0</v>
      </c>
      <c r="V15" s="697">
        <f t="shared" si="19"/>
        <v>0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3</v>
      </c>
      <c r="AJ15" s="533">
        <f>AK15+AL15+AM15</f>
        <v>3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3</v>
      </c>
      <c r="AN15" s="537" t="s">
        <v>28</v>
      </c>
      <c r="AO15" s="533">
        <f>SUMIF($Z$13:$Z$18,$AN15,$AA$13:$AA$18)+SUMIF($AD$13:$AD$18,$AN15,$AE$13:$AE$18)</f>
        <v>4</v>
      </c>
      <c r="AP15" s="533">
        <f>SUMIF($Z$13:$Z$18,$AN15,$AB$13:$AB$18)+SUMIF($AD$13:$AD$18,AN15,$AF$13:$AF$18)</f>
        <v>4</v>
      </c>
      <c r="AQ15" s="533">
        <f>SUMIF($Z$13:$Z$18,$AN15,$AC$13:$AC$18)+SUMIF($AD$13:$AD$18,$AN15,$AG$13:$AG$18)</f>
        <v>3</v>
      </c>
      <c r="AR15" s="533">
        <f>AP15-AQ15</f>
        <v>1</v>
      </c>
      <c r="AT15" s="533">
        <v>3</v>
      </c>
      <c r="AU15" s="533" t="str">
        <f>VLOOKUP($AT15,$AI$13:$AR$16,6,FALSE)</f>
        <v>Holland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3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0</v>
      </c>
      <c r="H16" s="578" t="s">
        <v>6</v>
      </c>
      <c r="I16" s="641">
        <v>3</v>
      </c>
      <c r="J16" s="641">
        <v>2</v>
      </c>
      <c r="K16" s="655">
        <f>IF('Resultat &amp; tabell'!J16="",0,BI16)</f>
        <v>3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7</v>
      </c>
      <c r="Q16" s="663">
        <f>VLOOKUP(M16,$AU$13:$AY$16,5,FALSE)</f>
        <v>-7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3</v>
      </c>
      <c r="AD16" s="537" t="s">
        <v>28</v>
      </c>
      <c r="AE16" s="538">
        <f t="shared" si="23"/>
        <v>3</v>
      </c>
      <c r="AF16" s="534">
        <f t="shared" si="24"/>
        <v>3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7</v>
      </c>
      <c r="AR16" s="533">
        <f>AP16-AQ16</f>
        <v>-7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7</v>
      </c>
      <c r="AY16" s="533">
        <f>VLOOKUP($AU16,$AN$13:$AR$16,5,FALSE)</f>
        <v>-7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2</v>
      </c>
      <c r="BH16" s="601">
        <f>IF(J16='Resultat &amp; tabell'!$J16,1,0)</f>
        <v>1</v>
      </c>
      <c r="BI16" s="585">
        <f t="shared" si="26"/>
        <v>3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0</v>
      </c>
      <c r="H17" s="578" t="s">
        <v>6</v>
      </c>
      <c r="I17" s="641">
        <v>2</v>
      </c>
      <c r="J17" s="641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0</v>
      </c>
      <c r="H18" s="578" t="s">
        <v>6</v>
      </c>
      <c r="I18" s="641">
        <v>2</v>
      </c>
      <c r="J18" s="641">
        <v>2</v>
      </c>
      <c r="K18" s="655">
        <f>IF('Resultat &amp; tabell'!J18="",0,BI18)</f>
        <v>0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0</v>
      </c>
      <c r="AB18" s="538">
        <f t="shared" si="21"/>
        <v>0</v>
      </c>
      <c r="AC18" s="538">
        <f t="shared" si="22"/>
        <v>2</v>
      </c>
      <c r="AD18" s="537" t="s">
        <v>30</v>
      </c>
      <c r="AE18" s="538">
        <f t="shared" si="23"/>
        <v>3</v>
      </c>
      <c r="AF18" s="534">
        <f t="shared" si="24"/>
        <v>2</v>
      </c>
      <c r="AG18" s="534">
        <f t="shared" si="25"/>
        <v>0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0</v>
      </c>
      <c r="BI18" s="585">
        <f t="shared" si="26"/>
        <v>0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63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2</v>
      </c>
      <c r="H22" s="578" t="s">
        <v>6</v>
      </c>
      <c r="I22" s="641">
        <v>1</v>
      </c>
      <c r="J22" s="641">
        <v>1</v>
      </c>
      <c r="K22" s="655">
        <f>IF('Resultat &amp; tabell'!J22="",0,BI22)</f>
        <v>1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7</v>
      </c>
      <c r="P22" s="658">
        <f>VLOOKUP(M22,$AU$22:$AY$25,4,FALSE)</f>
        <v>2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3</v>
      </c>
      <c r="AB22" s="538">
        <f t="shared" ref="AB22:AB27" si="28">G22</f>
        <v>2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0</v>
      </c>
      <c r="AF22" s="534">
        <f t="shared" ref="AF22:AF27" si="31">I22</f>
        <v>1</v>
      </c>
      <c r="AG22" s="534">
        <f t="shared" ref="AG22:AG27" si="32">G22</f>
        <v>2</v>
      </c>
      <c r="AI22" s="533">
        <f>RANK($AJ22,$AJ$22:$AJ$25,1)+COUNTIF($AJ$22:$AJ22,$AJ22)-1</f>
        <v>2</v>
      </c>
      <c r="AJ22" s="533">
        <f>AK22+AL22+AM22</f>
        <v>2</v>
      </c>
      <c r="AK22" s="533">
        <f>SUMPRODUCT(($AO$22:$AO$25=AO22)*($AR$22:$AR$25=AR22)*($AP$22:$AP$25&gt;AP22))</f>
        <v>0</v>
      </c>
      <c r="AL22" s="533">
        <f>SUMPRODUCT(($AO$22:$AO$25=AO22)*($AR$22:$AR$25&gt;AR22))</f>
        <v>1</v>
      </c>
      <c r="AM22" s="533">
        <f>RANK(AO22,$AO$22:$AO$25)</f>
        <v>1</v>
      </c>
      <c r="AN22" s="537" t="s">
        <v>42</v>
      </c>
      <c r="AO22" s="533">
        <f>SUMIF($Z$22:$Z$27,$AN22,$AA$22:$AA$27)+SUMIF($AD$22:$AD$27,$AN22,$AE$22:$AE$27)</f>
        <v>7</v>
      </c>
      <c r="AP22" s="533">
        <f>SUMIF($Z$22:$Z$27,$AN22,$AB$22:$AB$27)+SUMIF($AD$22:$AD$27,$AN22,$AF$22:$AF$27)</f>
        <v>6</v>
      </c>
      <c r="AQ22" s="533">
        <f>SUMIF($Z$22:$Z$27,$AN22,$AC$22:$AC$27)+SUMIF($AD$22:$AD$27,$AN22,$AG$22:$AG$27)</f>
        <v>4</v>
      </c>
      <c r="AR22" s="533">
        <f>AP22-AQ22</f>
        <v>2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7</v>
      </c>
      <c r="AX22" s="533">
        <f>VLOOKUP($AU22,$AN$22:$AR$25,4,FALSE)</f>
        <v>2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1</v>
      </c>
      <c r="BI22" s="585">
        <f t="shared" ref="BI22:BI27" si="33">SUM(BE22+BG22+BH22)</f>
        <v>1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3</v>
      </c>
      <c r="H23" s="578" t="s">
        <v>6</v>
      </c>
      <c r="I23" s="641">
        <v>0</v>
      </c>
      <c r="J23" s="641">
        <v>1</v>
      </c>
      <c r="K23" s="655">
        <f>IF('Resultat &amp; tabell'!J23="",0,BI23)</f>
        <v>1</v>
      </c>
      <c r="L23" s="645">
        <v>2</v>
      </c>
      <c r="M23" s="661" t="str">
        <f>VLOOKUP(L23,$AT$22:$AY$25,2,FALSE)</f>
        <v>Colombia</v>
      </c>
      <c r="N23" s="662">
        <f>VLOOKUP(M23,$AU$22:$AY$25,2,FALSE)</f>
        <v>7</v>
      </c>
      <c r="O23" s="662">
        <f>VLOOKUP(M23,$AU$22:$AY$25,3,FALSE)</f>
        <v>6</v>
      </c>
      <c r="P23" s="662">
        <f>VLOOKUP(M23,$AU$22:$AY$25,4,FALSE)</f>
        <v>4</v>
      </c>
      <c r="Q23" s="663">
        <f>VLOOKUP(M23,$AU$22:$AY$25,5,FALSE)</f>
        <v>2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3</v>
      </c>
      <c r="AC23" s="538">
        <f t="shared" si="29"/>
        <v>0</v>
      </c>
      <c r="AD23" s="537" t="s">
        <v>47</v>
      </c>
      <c r="AE23" s="538">
        <f t="shared" si="30"/>
        <v>0</v>
      </c>
      <c r="AF23" s="534">
        <f t="shared" si="31"/>
        <v>0</v>
      </c>
      <c r="AG23" s="534">
        <f t="shared" si="32"/>
        <v>3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7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Colombia</v>
      </c>
      <c r="AV23" s="533">
        <f t="shared" ref="AV23:AV25" si="42">VLOOKUP($AU23,$AN$22:$AR$25,2,FALSE)</f>
        <v>7</v>
      </c>
      <c r="AW23" s="533">
        <f t="shared" ref="AW23:AW25" si="43">VLOOKUP($AU23,$AN$22:$AR$25,3,FALSE)</f>
        <v>6</v>
      </c>
      <c r="AX23" s="533">
        <f t="shared" ref="AX23:AX25" si="44">VLOOKUP($AU23,$AN$22:$AR$25,4,FALSE)</f>
        <v>4</v>
      </c>
      <c r="AY23" s="533">
        <f t="shared" ref="AY23:AY25" si="45">VLOOKUP($AU23,$AN$22:$AR$25,5,FALSE)</f>
        <v>2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0</v>
      </c>
      <c r="BF23" s="600" t="s">
        <v>6</v>
      </c>
      <c r="BG23" s="601">
        <f>IF(I23='Resultat &amp; tabell'!$I23,2,0)</f>
        <v>0</v>
      </c>
      <c r="BH23" s="601">
        <f>IF(J23='Resultat &amp; tabell'!$J23,1,0)</f>
        <v>1</v>
      </c>
      <c r="BI23" s="585">
        <f t="shared" si="33"/>
        <v>1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2</v>
      </c>
      <c r="H24" s="578" t="s">
        <v>6</v>
      </c>
      <c r="I24" s="641">
        <v>2</v>
      </c>
      <c r="J24" s="641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2</v>
      </c>
      <c r="AC24" s="538">
        <f t="shared" si="29"/>
        <v>2</v>
      </c>
      <c r="AD24" s="537" t="s">
        <v>46</v>
      </c>
      <c r="AE24" s="538">
        <f t="shared" si="30"/>
        <v>1</v>
      </c>
      <c r="AF24" s="534">
        <f t="shared" si="31"/>
        <v>2</v>
      </c>
      <c r="AG24" s="534">
        <f t="shared" si="32"/>
        <v>2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0</v>
      </c>
      <c r="AL24" s="533">
        <f t="shared" si="35"/>
        <v>0</v>
      </c>
      <c r="AM24" s="533">
        <f t="shared" si="36"/>
        <v>4</v>
      </c>
      <c r="AN24" s="537" t="s">
        <v>43</v>
      </c>
      <c r="AO24" s="533">
        <f t="shared" si="37"/>
        <v>0</v>
      </c>
      <c r="AP24" s="533">
        <f t="shared" si="38"/>
        <v>2</v>
      </c>
      <c r="AQ24" s="533">
        <f t="shared" si="39"/>
        <v>6</v>
      </c>
      <c r="AR24" s="533">
        <f t="shared" si="40"/>
        <v>-4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2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2</v>
      </c>
      <c r="H25" s="578" t="s">
        <v>6</v>
      </c>
      <c r="I25" s="641">
        <v>1</v>
      </c>
      <c r="J25" s="641">
        <v>1</v>
      </c>
      <c r="K25" s="655">
        <f>IF('Resultat &amp; tabell'!J25="",0,BI25)</f>
        <v>0</v>
      </c>
      <c r="L25" s="645">
        <v>4</v>
      </c>
      <c r="M25" s="665" t="str">
        <f>VLOOKUP(L25,$AT$22:$AY$25,2,FALSE)</f>
        <v>Grekland</v>
      </c>
      <c r="N25" s="662">
        <f>VLOOKUP(M25,$AU$22:$AY$25,2,FALSE)</f>
        <v>0</v>
      </c>
      <c r="O25" s="662">
        <f>VLOOKUP(M25,$AU$22:$AY$25,3,FALSE)</f>
        <v>2</v>
      </c>
      <c r="P25" s="662">
        <f>VLOOKUP(M25,$AU$22:$AY$25,4,FALSE)</f>
        <v>6</v>
      </c>
      <c r="Q25" s="663">
        <f>VLOOKUP(M25,$AU$22:$AY$25,5,FALSE)</f>
        <v>-4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2</v>
      </c>
      <c r="AC25" s="538">
        <f t="shared" si="29"/>
        <v>1</v>
      </c>
      <c r="AD25" s="537" t="s">
        <v>43</v>
      </c>
      <c r="AE25" s="538">
        <f t="shared" si="30"/>
        <v>0</v>
      </c>
      <c r="AF25" s="534">
        <f t="shared" si="31"/>
        <v>1</v>
      </c>
      <c r="AG25" s="534">
        <f t="shared" si="32"/>
        <v>2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6</v>
      </c>
      <c r="AR25" s="533">
        <f t="shared" si="40"/>
        <v>-3</v>
      </c>
      <c r="AT25" s="533">
        <v>4</v>
      </c>
      <c r="AU25" s="533" t="str">
        <f t="shared" si="41"/>
        <v>Grekland</v>
      </c>
      <c r="AV25" s="533">
        <f t="shared" si="42"/>
        <v>0</v>
      </c>
      <c r="AW25" s="533">
        <f t="shared" si="43"/>
        <v>2</v>
      </c>
      <c r="AX25" s="533">
        <f t="shared" si="44"/>
        <v>6</v>
      </c>
      <c r="AY25" s="533">
        <f t="shared" si="45"/>
        <v>-4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0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1</v>
      </c>
      <c r="H26" s="578" t="s">
        <v>6</v>
      </c>
      <c r="I26" s="641">
        <v>2</v>
      </c>
      <c r="J26" s="641">
        <v>2</v>
      </c>
      <c r="K26" s="655">
        <f>IF('Resultat &amp; tabell'!J26="",0,BI26)</f>
        <v>3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0</v>
      </c>
      <c r="AB26" s="538">
        <f t="shared" si="28"/>
        <v>1</v>
      </c>
      <c r="AC26" s="538">
        <f t="shared" si="29"/>
        <v>2</v>
      </c>
      <c r="AD26" s="537" t="s">
        <v>42</v>
      </c>
      <c r="AE26" s="538">
        <f t="shared" si="30"/>
        <v>3</v>
      </c>
      <c r="AF26" s="534">
        <f t="shared" si="31"/>
        <v>2</v>
      </c>
      <c r="AG26" s="534">
        <f t="shared" si="32"/>
        <v>1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2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1</v>
      </c>
      <c r="BI26" s="585">
        <f t="shared" si="33"/>
        <v>3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0</v>
      </c>
      <c r="H27" s="578" t="s">
        <v>6</v>
      </c>
      <c r="I27" s="641">
        <v>2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3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9</v>
      </c>
      <c r="O31" s="658">
        <f>VLOOKUP(M31,$AU$31:$AY$34,3,FALSE)</f>
        <v>7</v>
      </c>
      <c r="P31" s="658">
        <f>VLOOKUP(M31,$AU$31:$AY$34,4,FALSE)</f>
        <v>2</v>
      </c>
      <c r="Q31" s="659">
        <f>VLOOKUP(M31,$AU$31:$AY$34,5,FALSE)</f>
        <v>5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3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3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9</v>
      </c>
      <c r="AP31" s="533">
        <f>SUMIF($Z$31:$Z$36,$AN31,$AB$31:$AB$36)+SUMIF($AD$31:$AD$36,$AN31,$AF$31:$AF$36)</f>
        <v>7</v>
      </c>
      <c r="AQ31" s="533">
        <f>SUMIF($Z$31:$Z$36,$AN31,$AC$31:$AC$36)+SUMIF($AD$31:$AD$36,$AN31,$AG$31:$AG$36)</f>
        <v>2</v>
      </c>
      <c r="AR31" s="533">
        <f>AP31-AQ31</f>
        <v>5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9</v>
      </c>
      <c r="AW31" s="533">
        <f>VLOOKUP($AU31,$AN$31:$AR$34,3,FALSE)</f>
        <v>7</v>
      </c>
      <c r="AX31" s="533">
        <f>VLOOKUP($AU31,$AN$31:$AR$34,4,FALSE)</f>
        <v>2</v>
      </c>
      <c r="AY31" s="533">
        <f>VLOOKUP($AU31,$AN$31:$AR$34,5,FALSE)</f>
        <v>5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1</v>
      </c>
      <c r="J32" s="641" t="s">
        <v>122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4</v>
      </c>
      <c r="O32" s="662">
        <f>VLOOKUP(M32,$AU$31:$AY$34,3,FALSE)</f>
        <v>4</v>
      </c>
      <c r="P32" s="662">
        <f>VLOOKUP(M32,$AU$31:$AY$34,4,FALSE)</f>
        <v>3</v>
      </c>
      <c r="Q32" s="663">
        <f>VLOOKUP(M32,$AU$31:$AY$34,5,FALSE)</f>
        <v>1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1</v>
      </c>
      <c r="AB32" s="538">
        <f t="shared" si="47"/>
        <v>1</v>
      </c>
      <c r="AC32" s="538">
        <f t="shared" si="48"/>
        <v>1</v>
      </c>
      <c r="AD32" s="537" t="s">
        <v>60</v>
      </c>
      <c r="AE32" s="538">
        <f t="shared" si="49"/>
        <v>1</v>
      </c>
      <c r="AF32" s="534">
        <f t="shared" si="50"/>
        <v>1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4</v>
      </c>
      <c r="AQ32" s="533">
        <f t="shared" ref="AQ32:AQ34" si="58">SUMIF($Z$31:$Z$36,$AN32,$AC$31:$AC$36)+SUMIF($AD$31:$AD$36,$AN32,$AG$31:$AG$36)</f>
        <v>3</v>
      </c>
      <c r="AR32" s="533">
        <f t="shared" ref="AR32:AR34" si="59">AP32-AQ32</f>
        <v>1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4</v>
      </c>
      <c r="AW32" s="533">
        <f t="shared" ref="AW32:AW34" si="62">VLOOKUP($AU32,$AN$31:$AR$34,3,FALSE)</f>
        <v>4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1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2</v>
      </c>
      <c r="H33" s="578" t="s">
        <v>6</v>
      </c>
      <c r="I33" s="641">
        <v>1</v>
      </c>
      <c r="J33" s="641">
        <v>1</v>
      </c>
      <c r="K33" s="655">
        <f>IF('Resultat &amp; tabell'!J33="",0,BI33)</f>
        <v>5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4</v>
      </c>
      <c r="P33" s="677">
        <f>VLOOKUP(M33,$AU$31:$AY$34,4,FALSE)</f>
        <v>3</v>
      </c>
      <c r="Q33" s="678">
        <f>VLOOKUP(M33,$AU$31:$AY$34,5,FALSE)</f>
        <v>1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2</v>
      </c>
      <c r="AC33" s="538">
        <f t="shared" si="48"/>
        <v>1</v>
      </c>
      <c r="AD33" s="537" t="s">
        <v>59</v>
      </c>
      <c r="AE33" s="538">
        <f t="shared" si="49"/>
        <v>0</v>
      </c>
      <c r="AF33" s="534">
        <f t="shared" si="50"/>
        <v>1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7</v>
      </c>
      <c r="AR33" s="533">
        <f t="shared" si="59"/>
        <v>-7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4</v>
      </c>
      <c r="AX33" s="533">
        <f t="shared" si="63"/>
        <v>3</v>
      </c>
      <c r="AY33" s="533">
        <f t="shared" si="64"/>
        <v>1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2</v>
      </c>
      <c r="BH33" s="601">
        <f>IF(J33='Resultat &amp; tabell'!$J33,1,0)</f>
        <v>1</v>
      </c>
      <c r="BI33" s="585">
        <f t="shared" si="52"/>
        <v>5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2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7</v>
      </c>
      <c r="Q34" s="663">
        <f>VLOOKUP(M34,$AU$31:$AY$34,5,FALSE)</f>
        <v>-7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2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2</v>
      </c>
      <c r="AI34" s="533">
        <f>RANK($AJ34,$AJ$31:$AJ$34,1)+COUNTIF($AJ$31:$AJ34,$AJ34)-1</f>
        <v>3</v>
      </c>
      <c r="AJ34" s="533">
        <f>AK34+AL34+AM34</f>
        <v>2</v>
      </c>
      <c r="AK34" s="533">
        <f t="shared" si="53"/>
        <v>0</v>
      </c>
      <c r="AL34" s="533">
        <f t="shared" si="54"/>
        <v>0</v>
      </c>
      <c r="AM34" s="533">
        <f t="shared" si="55"/>
        <v>2</v>
      </c>
      <c r="AN34" s="537" t="s">
        <v>60</v>
      </c>
      <c r="AO34" s="533">
        <f t="shared" si="56"/>
        <v>4</v>
      </c>
      <c r="AP34" s="533">
        <f t="shared" si="57"/>
        <v>4</v>
      </c>
      <c r="AQ34" s="533">
        <f t="shared" si="58"/>
        <v>3</v>
      </c>
      <c r="AR34" s="533">
        <f t="shared" si="59"/>
        <v>1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7</v>
      </c>
      <c r="AY34" s="533">
        <f t="shared" si="64"/>
        <v>-7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2</v>
      </c>
      <c r="J35" s="641">
        <v>2</v>
      </c>
      <c r="K35" s="655">
        <f>IF('Resultat &amp; tabell'!J35="",0,BI35)</f>
        <v>1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0</v>
      </c>
      <c r="AB35" s="538">
        <f t="shared" si="47"/>
        <v>1</v>
      </c>
      <c r="AC35" s="538">
        <f t="shared" si="48"/>
        <v>2</v>
      </c>
      <c r="AD35" s="537" t="s">
        <v>55</v>
      </c>
      <c r="AE35" s="538">
        <f t="shared" si="49"/>
        <v>3</v>
      </c>
      <c r="AF35" s="534">
        <f t="shared" si="50"/>
        <v>2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0</v>
      </c>
      <c r="BH35" s="601">
        <f>IF(J35='Resultat &amp; tabell'!$J35,1,0)</f>
        <v>1</v>
      </c>
      <c r="BI35" s="585">
        <f t="shared" si="52"/>
        <v>1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1</v>
      </c>
      <c r="H40" s="578" t="s">
        <v>6</v>
      </c>
      <c r="I40" s="641">
        <v>0</v>
      </c>
      <c r="J40" s="641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7</v>
      </c>
      <c r="O40" s="658">
        <f>VLOOKUP(M40,$AU$40:$AY$43,3,FALSE)</f>
        <v>5</v>
      </c>
      <c r="P40" s="658">
        <f>VLOOKUP(M40,$AU$40:$AY$43,4,FALSE)</f>
        <v>1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1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7</v>
      </c>
      <c r="AP40" s="533">
        <f>SUMIF($Z$40:$Z$45,$AN40,$AB$40:$AB$45)+SUMIF($AD$40:$AD$45,$AN40,$AF$40:$AF$45)</f>
        <v>4</v>
      </c>
      <c r="AQ40" s="533">
        <f>SUMIF($Z$40:$Z$45,$AN40,$AC$40:$AC$45)+SUMIF($AD$40:$AD$45,$AN40,$AG$40:$AG$45)</f>
        <v>1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7</v>
      </c>
      <c r="AW40" s="533">
        <f>VLOOKUP($AU40,$AN$40:$AR$43,3,FALSE)</f>
        <v>5</v>
      </c>
      <c r="AX40" s="533">
        <f>VLOOKUP($AU40,$AN$40:$AR$43,4,FALSE)</f>
        <v>1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2</v>
      </c>
      <c r="H41" s="578" t="s">
        <v>6</v>
      </c>
      <c r="I41" s="641">
        <v>0</v>
      </c>
      <c r="J41" s="641">
        <v>1</v>
      </c>
      <c r="K41" s="655">
        <f>IF('Resultat &amp; tabell'!J41="",0,BI41)</f>
        <v>3</v>
      </c>
      <c r="L41" s="645">
        <v>2</v>
      </c>
      <c r="M41" s="661" t="str">
        <f>VLOOKUP(L41,$AT$40:$AY$43,2,FALSE)</f>
        <v>Schweiz</v>
      </c>
      <c r="N41" s="662">
        <f>VLOOKUP(M41,$AU$40:$AY$43,2,FALSE)</f>
        <v>7</v>
      </c>
      <c r="O41" s="662">
        <f>VLOOKUP(M41,$AU$40:$AY$43,3,FALSE)</f>
        <v>4</v>
      </c>
      <c r="P41" s="662">
        <f>VLOOKUP(M41,$AU$40:$AY$43,4,FALSE)</f>
        <v>1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0</v>
      </c>
      <c r="AD41" s="537" t="s">
        <v>65</v>
      </c>
      <c r="AE41" s="538">
        <f t="shared" si="68"/>
        <v>0</v>
      </c>
      <c r="AF41" s="534">
        <f t="shared" si="69"/>
        <v>0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7</v>
      </c>
      <c r="AP41" s="533">
        <f t="shared" ref="AP41:AP43" si="76">SUMIF($Z$40:$Z$45,$AN41,$AB$40:$AB$45)+SUMIF($AD$40:$AD$45,$AN41,$AF$40:$AF$45)</f>
        <v>5</v>
      </c>
      <c r="AQ41" s="533">
        <f t="shared" ref="AQ41:AQ43" si="77">SUMIF($Z$40:$Z$45,$AN41,$AC$40:$AC$45)+SUMIF($AD$40:$AD$45,$AN41,$AG$40:$AG$45)</f>
        <v>1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7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1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2</v>
      </c>
      <c r="BH41" s="601">
        <f>IF(J41='Resultat &amp; tabell'!$J41,1,0)</f>
        <v>1</v>
      </c>
      <c r="BI41" s="585">
        <f t="shared" si="71"/>
        <v>3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1</v>
      </c>
      <c r="H42" s="578" t="s">
        <v>6</v>
      </c>
      <c r="I42" s="641">
        <v>1</v>
      </c>
      <c r="J42" s="641" t="s">
        <v>122</v>
      </c>
      <c r="K42" s="655">
        <f>IF('Resultat &amp; tabell'!J42="",0,BI42)</f>
        <v>0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1</v>
      </c>
      <c r="P42" s="677">
        <f>VLOOKUP(M42,$AU$40:$AY$43,4,FALSE)</f>
        <v>3</v>
      </c>
      <c r="Q42" s="678">
        <f>VLOOKUP(M42,$AU$40:$AY$43,5,FALSE)</f>
        <v>-2</v>
      </c>
      <c r="Z42" s="537" t="s">
        <v>62</v>
      </c>
      <c r="AA42" s="538">
        <f t="shared" si="65"/>
        <v>1</v>
      </c>
      <c r="AB42" s="538">
        <f t="shared" si="66"/>
        <v>1</v>
      </c>
      <c r="AC42" s="538">
        <f t="shared" si="67"/>
        <v>1</v>
      </c>
      <c r="AD42" s="537" t="s">
        <v>64</v>
      </c>
      <c r="AE42" s="538">
        <f t="shared" si="68"/>
        <v>1</v>
      </c>
      <c r="AF42" s="534">
        <f t="shared" si="69"/>
        <v>1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1</v>
      </c>
      <c r="AQ42" s="533">
        <f t="shared" si="77"/>
        <v>3</v>
      </c>
      <c r="AR42" s="533">
        <f t="shared" si="78"/>
        <v>-2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1</v>
      </c>
      <c r="AX42" s="533">
        <f t="shared" si="82"/>
        <v>3</v>
      </c>
      <c r="AY42" s="533">
        <f t="shared" si="83"/>
        <v>-2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0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0</v>
      </c>
      <c r="H43" s="578" t="s">
        <v>6</v>
      </c>
      <c r="I43" s="641">
        <v>1</v>
      </c>
      <c r="J43" s="641">
        <v>2</v>
      </c>
      <c r="K43" s="655">
        <f>IF('Resultat &amp; tabell'!J43="",0,BI43)</f>
        <v>1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0</v>
      </c>
      <c r="P43" s="662">
        <f>VLOOKUP(M43,$AU$40:$AY$43,4,FALSE)</f>
        <v>5</v>
      </c>
      <c r="Q43" s="663">
        <f>VLOOKUP(M43,$AU$40:$AY$43,5,FALSE)</f>
        <v>-5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1</v>
      </c>
      <c r="AD43" s="537" t="s">
        <v>63</v>
      </c>
      <c r="AE43" s="538">
        <f t="shared" si="68"/>
        <v>3</v>
      </c>
      <c r="AF43" s="534">
        <f t="shared" si="69"/>
        <v>1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0</v>
      </c>
      <c r="AQ43" s="533">
        <f t="shared" si="77"/>
        <v>5</v>
      </c>
      <c r="AR43" s="533">
        <f t="shared" si="78"/>
        <v>-5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0</v>
      </c>
      <c r="AX43" s="533">
        <f t="shared" si="82"/>
        <v>5</v>
      </c>
      <c r="AY43" s="533">
        <f t="shared" si="83"/>
        <v>-5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1</v>
      </c>
      <c r="BI43" s="585">
        <f t="shared" si="71"/>
        <v>1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2</v>
      </c>
      <c r="J44" s="641">
        <v>2</v>
      </c>
      <c r="K44" s="655">
        <f>IF('Resultat &amp; tabell'!J44="",0,BI44)</f>
        <v>0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2</v>
      </c>
      <c r="AD44" s="537" t="s">
        <v>62</v>
      </c>
      <c r="AE44" s="538">
        <f t="shared" si="68"/>
        <v>3</v>
      </c>
      <c r="AF44" s="534">
        <f t="shared" si="69"/>
        <v>2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0</v>
      </c>
      <c r="BI44" s="585">
        <f t="shared" si="71"/>
        <v>2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0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9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9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1</v>
      </c>
      <c r="AR49" s="533">
        <f>AP49-AQ49</f>
        <v>7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9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0</v>
      </c>
      <c r="H50" s="578" t="s">
        <v>6</v>
      </c>
      <c r="I50" s="641">
        <v>2</v>
      </c>
      <c r="J50" s="641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Nigeria</v>
      </c>
      <c r="N50" s="662">
        <f>VLOOKUP(M50,$AU$49:$AY$52,2,FALSE)</f>
        <v>6</v>
      </c>
      <c r="O50" s="662">
        <f>VLOOKUP(M50,$AU$49:$AY$52,3,FALSE)</f>
        <v>5</v>
      </c>
      <c r="P50" s="662">
        <f>VLOOKUP(M50,$AU$49:$AY$52,4,FALSE)</f>
        <v>3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8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6</v>
      </c>
      <c r="AW50" s="533">
        <f t="shared" ref="AW50:AW52" si="100">VLOOKUP($AU50,$AN$49:$AR$52,3,FALSE)</f>
        <v>5</v>
      </c>
      <c r="AX50" s="533">
        <f t="shared" ref="AX50:AX52" si="101">VLOOKUP($AU50,$AN$49:$AR$52,4,FALSE)</f>
        <v>3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4</v>
      </c>
      <c r="Q51" s="678">
        <f>VLOOKUP(M51,$AU$49:$AY$52,5,FALSE)</f>
        <v>-1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3</v>
      </c>
      <c r="AP51" s="533">
        <f t="shared" si="95"/>
        <v>3</v>
      </c>
      <c r="AQ51" s="533">
        <f t="shared" si="96"/>
        <v>4</v>
      </c>
      <c r="AR51" s="533">
        <f t="shared" si="97"/>
        <v>-1</v>
      </c>
      <c r="AT51" s="533">
        <v>3</v>
      </c>
      <c r="AU51" s="533" t="str">
        <f t="shared" si="98"/>
        <v>Bosnien</v>
      </c>
      <c r="AV51" s="533">
        <f t="shared" si="99"/>
        <v>3</v>
      </c>
      <c r="AW51" s="533">
        <f t="shared" si="100"/>
        <v>3</v>
      </c>
      <c r="AX51" s="533">
        <f t="shared" si="101"/>
        <v>4</v>
      </c>
      <c r="AY51" s="533">
        <f t="shared" si="102"/>
        <v>-1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1</v>
      </c>
      <c r="J52" s="641">
        <v>1</v>
      </c>
      <c r="K52" s="655">
        <f>IF('Resultat &amp; tabell'!J52="",0,BI52)</f>
        <v>1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8</v>
      </c>
      <c r="Q52" s="663">
        <f>VLOOKUP(M52,$AU$49:$AY$52,5,FALSE)</f>
        <v>-8</v>
      </c>
      <c r="Z52" s="537" t="s">
        <v>70</v>
      </c>
      <c r="AA52" s="538">
        <f t="shared" si="84"/>
        <v>3</v>
      </c>
      <c r="AB52" s="538">
        <f t="shared" si="85"/>
        <v>2</v>
      </c>
      <c r="AC52" s="538">
        <f t="shared" si="86"/>
        <v>1</v>
      </c>
      <c r="AD52" s="537" t="s">
        <v>68</v>
      </c>
      <c r="AE52" s="538">
        <f t="shared" si="87"/>
        <v>0</v>
      </c>
      <c r="AF52" s="534">
        <f t="shared" si="88"/>
        <v>1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6</v>
      </c>
      <c r="AP52" s="533">
        <f t="shared" si="95"/>
        <v>5</v>
      </c>
      <c r="AQ52" s="533">
        <f t="shared" si="96"/>
        <v>3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8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1</v>
      </c>
      <c r="BI52" s="585">
        <f t="shared" si="90"/>
        <v>1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2</v>
      </c>
      <c r="J53" s="641">
        <v>2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2</v>
      </c>
      <c r="AD53" s="537" t="s">
        <v>67</v>
      </c>
      <c r="AE53" s="538">
        <f t="shared" si="87"/>
        <v>3</v>
      </c>
      <c r="AF53" s="534">
        <f t="shared" si="88"/>
        <v>2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0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2</v>
      </c>
      <c r="BH54" s="601">
        <f>IF(J54='Resultat &amp; tabell'!$J54,1,0)</f>
        <v>0</v>
      </c>
      <c r="BI54" s="585">
        <f t="shared" si="90"/>
        <v>2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2</v>
      </c>
      <c r="H58" s="578" t="s">
        <v>6</v>
      </c>
      <c r="I58" s="641">
        <v>2</v>
      </c>
      <c r="J58" s="641" t="s">
        <v>122</v>
      </c>
      <c r="K58" s="655">
        <f>IF('Resultat &amp; tabell'!J58="",0,BI58)</f>
        <v>0</v>
      </c>
      <c r="L58" s="656">
        <v>1</v>
      </c>
      <c r="M58" s="657" t="str">
        <f>VLOOKUP(L58,$AT$58:$AY$61,2,FALSE)</f>
        <v>Tyskland</v>
      </c>
      <c r="N58" s="658">
        <f>VLOOKUP(M58,$AU$58:$AY$61,2,FALSE)</f>
        <v>7</v>
      </c>
      <c r="O58" s="658">
        <f>VLOOKUP(M58,$AU$58:$AY$61,3,FALSE)</f>
        <v>7</v>
      </c>
      <c r="P58" s="658">
        <f>VLOOKUP(M58,$AU$58:$AY$61,4,FALSE)</f>
        <v>2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1</v>
      </c>
      <c r="AB58" s="538">
        <f t="shared" ref="AB58:AB63" si="104">G58</f>
        <v>2</v>
      </c>
      <c r="AC58" s="538">
        <f t="shared" ref="AC58:AC63" si="105">I58</f>
        <v>2</v>
      </c>
      <c r="AD58" s="537" t="s">
        <v>73</v>
      </c>
      <c r="AE58" s="538">
        <f t="shared" ref="AE58:AE63" si="106">IF(I58="",0,IF(I58&lt;G58,0,IF(G58=I58,1,3)))</f>
        <v>1</v>
      </c>
      <c r="AF58" s="534">
        <f t="shared" ref="AF58:AF63" si="107">I58</f>
        <v>2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7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2</v>
      </c>
      <c r="AR58" s="533">
        <f>AP58-AQ58</f>
        <v>5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7</v>
      </c>
      <c r="AW58" s="533">
        <f>VLOOKUP($AU58,$AN$58:$AR$61,3,FALSE)</f>
        <v>7</v>
      </c>
      <c r="AX58" s="533">
        <f>VLOOKUP($AU58,$AN$58:$AR$61,4,FALSE)</f>
        <v>2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2</v>
      </c>
      <c r="H59" s="578" t="s">
        <v>6</v>
      </c>
      <c r="I59" s="641">
        <v>1</v>
      </c>
      <c r="J59" s="641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Portugal</v>
      </c>
      <c r="N59" s="662">
        <f>VLOOKUP(M59,$AU$58:$AY$61,2,FALSE)</f>
        <v>7</v>
      </c>
      <c r="O59" s="662">
        <f>VLOOKUP(M59,$AU$58:$AY$61,3,FALSE)</f>
        <v>6</v>
      </c>
      <c r="P59" s="662">
        <f>VLOOKUP(M59,$AU$58:$AY$61,4,FALSE)</f>
        <v>3</v>
      </c>
      <c r="Q59" s="663">
        <f>VLOOKUP(M59,$AU$58:$AY$61,5,FALSE)</f>
        <v>3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3</v>
      </c>
      <c r="AJ59" s="533">
        <f>AK59+AL59+AM59</f>
        <v>3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3</v>
      </c>
      <c r="AN59" s="537" t="s">
        <v>74</v>
      </c>
      <c r="AO59" s="533">
        <f t="shared" ref="AO59:AO61" si="113">SUMIF($Z$58:$Z$63,$AN59,$AA$58:$AA$63)+SUMIF($AD$58:$AD$63,$AN59,$AE$58:$AE$63)</f>
        <v>3</v>
      </c>
      <c r="AP59" s="533">
        <f t="shared" ref="AP59:AP61" si="114">SUMIF($Z$58:$Z$63,$AN59,$AB$58:$AB$63)+SUMIF($AD$58:$AD$63,$AN59,$AF$58:$AF$63)</f>
        <v>3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-2</v>
      </c>
      <c r="AT59" s="533">
        <v>2</v>
      </c>
      <c r="AU59" s="533" t="str">
        <f t="shared" ref="AU59:AU61" si="117">VLOOKUP($AT59,$AI$58:$AR$61,6,FALSE)</f>
        <v>Portugal</v>
      </c>
      <c r="AV59" s="533">
        <f t="shared" ref="AV59:AV61" si="118">VLOOKUP($AU59,$AN$58:$AR$61,2,FALSE)</f>
        <v>7</v>
      </c>
      <c r="AW59" s="533">
        <f t="shared" ref="AW59:AW61" si="119">VLOOKUP($AU59,$AN$58:$AR$61,3,FALSE)</f>
        <v>6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3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0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Ghana</v>
      </c>
      <c r="N60" s="677">
        <f>VLOOKUP(M60,$AU$58:$AY$61,2,FALSE)</f>
        <v>3</v>
      </c>
      <c r="O60" s="677">
        <f>VLOOKUP(M60,$AU$58:$AY$61,3,FALSE)</f>
        <v>3</v>
      </c>
      <c r="P60" s="677">
        <f>VLOOKUP(M60,$AU$58:$AY$61,4,FALSE)</f>
        <v>5</v>
      </c>
      <c r="Q60" s="678">
        <f>VLOOKUP(M60,$AU$58:$AY$61,5,FALSE)</f>
        <v>-2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0</v>
      </c>
      <c r="AD60" s="537" t="s">
        <v>74</v>
      </c>
      <c r="AE60" s="538">
        <f t="shared" si="106"/>
        <v>0</v>
      </c>
      <c r="AF60" s="534">
        <f t="shared" si="107"/>
        <v>0</v>
      </c>
      <c r="AG60" s="534">
        <f t="shared" si="108"/>
        <v>2</v>
      </c>
      <c r="AI60" s="533">
        <f>RANK($AJ60,$AJ$58:$AJ$61,1)+COUNTIF($AJ$58:$AJ60,$AJ60)-1</f>
        <v>2</v>
      </c>
      <c r="AJ60" s="533">
        <f>AK60+AL60+AM60</f>
        <v>2</v>
      </c>
      <c r="AK60" s="533">
        <f t="shared" si="110"/>
        <v>0</v>
      </c>
      <c r="AL60" s="533">
        <f t="shared" si="111"/>
        <v>1</v>
      </c>
      <c r="AM60" s="533">
        <f t="shared" si="112"/>
        <v>1</v>
      </c>
      <c r="AN60" s="537" t="s">
        <v>73</v>
      </c>
      <c r="AO60" s="533">
        <f t="shared" si="113"/>
        <v>7</v>
      </c>
      <c r="AP60" s="533">
        <f t="shared" si="114"/>
        <v>6</v>
      </c>
      <c r="AQ60" s="533">
        <f t="shared" si="115"/>
        <v>3</v>
      </c>
      <c r="AR60" s="533">
        <f t="shared" si="116"/>
        <v>3</v>
      </c>
      <c r="AT60" s="533">
        <v>3</v>
      </c>
      <c r="AU60" s="533" t="str">
        <f t="shared" si="117"/>
        <v>Ghana</v>
      </c>
      <c r="AV60" s="533">
        <f t="shared" si="118"/>
        <v>3</v>
      </c>
      <c r="AW60" s="533">
        <f t="shared" si="119"/>
        <v>3</v>
      </c>
      <c r="AX60" s="533">
        <f t="shared" si="120"/>
        <v>5</v>
      </c>
      <c r="AY60" s="533">
        <f t="shared" si="121"/>
        <v>-2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7</v>
      </c>
      <c r="Q61" s="663">
        <f>VLOOKUP(M61,$AU$58:$AY$61,5,FALSE)</f>
        <v>-6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1</v>
      </c>
      <c r="AQ61" s="533">
        <f t="shared" si="115"/>
        <v>7</v>
      </c>
      <c r="AR61" s="533">
        <f t="shared" si="116"/>
        <v>-6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1</v>
      </c>
      <c r="AX61" s="533">
        <f t="shared" si="120"/>
        <v>7</v>
      </c>
      <c r="AY61" s="533">
        <f t="shared" si="121"/>
        <v>-6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0</v>
      </c>
      <c r="H62" s="578" t="s">
        <v>6</v>
      </c>
      <c r="I62" s="641">
        <v>3</v>
      </c>
      <c r="J62" s="641">
        <v>2</v>
      </c>
      <c r="K62" s="655">
        <f>IF('Resultat &amp; tabell'!J62="",0,BI62)</f>
        <v>0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0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0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2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0</v>
      </c>
      <c r="BI62" s="585">
        <f t="shared" si="109"/>
        <v>2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1</v>
      </c>
      <c r="J63" s="641">
        <v>1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1</v>
      </c>
      <c r="AD63" s="537" t="s">
        <v>74</v>
      </c>
      <c r="AE63" s="538">
        <f t="shared" si="106"/>
        <v>0</v>
      </c>
      <c r="AF63" s="534">
        <f t="shared" si="107"/>
        <v>1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0</v>
      </c>
      <c r="BI63" s="585">
        <f t="shared" si="109"/>
        <v>0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0</v>
      </c>
      <c r="J67" s="641">
        <v>1</v>
      </c>
      <c r="K67" s="655">
        <f>IF('Resultat &amp; tabell'!J67="",0,BI67)</f>
        <v>3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3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1</v>
      </c>
      <c r="H68" s="578" t="s">
        <v>6</v>
      </c>
      <c r="I68" s="641">
        <v>0</v>
      </c>
      <c r="J68" s="641">
        <v>1</v>
      </c>
      <c r="K68" s="655">
        <f>IF('Resultat &amp; tabell'!J68="",0,BI68)</f>
        <v>2</v>
      </c>
      <c r="L68" s="645">
        <v>2</v>
      </c>
      <c r="M68" s="661" t="str">
        <f>VLOOKUP(L68,$AT$67:$AY$70,2,FALSE)</f>
        <v>Ryssland</v>
      </c>
      <c r="N68" s="662">
        <f>VLOOKUP(M68,$AU$67:$AY$70,2,FALSE)</f>
        <v>6</v>
      </c>
      <c r="O68" s="662">
        <f>VLOOKUP(M68,$AU$67:$AY$70,3,FALSE)</f>
        <v>3</v>
      </c>
      <c r="P68" s="662">
        <f>VLOOKUP(M68,$AU$67:$AY$70,4,FALSE)</f>
        <v>2</v>
      </c>
      <c r="Q68" s="663">
        <f>VLOOKUP(M68,$AU$67:$AY$70,5,FALSE)</f>
        <v>1</v>
      </c>
      <c r="Z68" s="537" t="s">
        <v>79</v>
      </c>
      <c r="AA68" s="538">
        <f t="shared" si="122"/>
        <v>3</v>
      </c>
      <c r="AB68" s="538">
        <f t="shared" si="123"/>
        <v>1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1</v>
      </c>
      <c r="AI68" s="533">
        <f>RANK($AJ68,$AJ$67:$AJ$71,1)+COUNTIF($AJ$67:$AJ68,$AJ68)-1</f>
        <v>2</v>
      </c>
      <c r="AJ68" s="533">
        <f>AK68+AL68+AM68</f>
        <v>2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6</v>
      </c>
      <c r="AP68" s="533">
        <f t="shared" ref="AP68:AP70" si="133">SUMIF($Z$67:$Z$72,$AN68,$AB$67:$AB$72)+SUMIF($AD$67:$AD$72,$AN68,$AF$67:$AF$72)</f>
        <v>3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1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6</v>
      </c>
      <c r="AW68" s="533">
        <f t="shared" ref="AW68:AW70" si="138">VLOOKUP($AU68,$AN$67:$AR$70,3,FALSE)</f>
        <v>3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2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2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2</v>
      </c>
      <c r="H69" s="578" t="s">
        <v>6</v>
      </c>
      <c r="I69" s="641">
        <v>1</v>
      </c>
      <c r="J69" s="641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0</v>
      </c>
      <c r="P69" s="677">
        <f>VLOOKUP(M69,$AU$67:$AY$70,4,FALSE)</f>
        <v>3</v>
      </c>
      <c r="Q69" s="678">
        <f>VLOOKUP(M69,$AU$67:$AY$70,5,FALSE)</f>
        <v>-3</v>
      </c>
      <c r="Z69" s="537" t="s">
        <v>77</v>
      </c>
      <c r="AA69" s="538">
        <f t="shared" si="122"/>
        <v>3</v>
      </c>
      <c r="AB69" s="538">
        <f t="shared" si="123"/>
        <v>2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2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0</v>
      </c>
      <c r="AQ69" s="533">
        <f t="shared" si="134"/>
        <v>3</v>
      </c>
      <c r="AR69" s="533">
        <f t="shared" si="135"/>
        <v>-3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0</v>
      </c>
      <c r="AX69" s="533">
        <f t="shared" si="139"/>
        <v>3</v>
      </c>
      <c r="AY69" s="533">
        <f t="shared" si="140"/>
        <v>-3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3</v>
      </c>
      <c r="Q70" s="663">
        <f>VLOOKUP(M70,$AU$67:$AY$70,5,FALSE)</f>
        <v>-3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3</v>
      </c>
      <c r="AK70" s="533">
        <f t="shared" si="129"/>
        <v>0</v>
      </c>
      <c r="AL70" s="533">
        <f t="shared" si="130"/>
        <v>0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3</v>
      </c>
      <c r="AR70" s="533">
        <f t="shared" si="135"/>
        <v>-3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3</v>
      </c>
      <c r="AY70" s="533">
        <f t="shared" si="140"/>
        <v>-3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0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0</v>
      </c>
      <c r="BI71" s="585">
        <f t="shared" si="128"/>
        <v>2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0</v>
      </c>
      <c r="H72" s="578" t="s">
        <v>6</v>
      </c>
      <c r="I72" s="641">
        <v>1</v>
      </c>
      <c r="J72" s="641">
        <v>2</v>
      </c>
      <c r="K72" s="655">
        <f>IF('Resultat &amp; tabell'!J72="",0,BI72)</f>
        <v>0</v>
      </c>
      <c r="Z72" s="537" t="s">
        <v>78</v>
      </c>
      <c r="AA72" s="538">
        <f t="shared" si="122"/>
        <v>0</v>
      </c>
      <c r="AB72" s="538">
        <f t="shared" si="123"/>
        <v>0</v>
      </c>
      <c r="AC72" s="538">
        <f t="shared" si="124"/>
        <v>1</v>
      </c>
      <c r="AD72" s="537" t="s">
        <v>79</v>
      </c>
      <c r="AE72" s="538">
        <f t="shared" si="125"/>
        <v>3</v>
      </c>
      <c r="AF72" s="534">
        <f t="shared" si="126"/>
        <v>1</v>
      </c>
      <c r="AG72" s="534">
        <f t="shared" si="127"/>
        <v>0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Chile</v>
      </c>
      <c r="G76" s="642">
        <v>2</v>
      </c>
      <c r="H76" s="580" t="s">
        <v>6</v>
      </c>
      <c r="I76" s="642">
        <v>1</v>
      </c>
      <c r="J76" s="642">
        <v>1</v>
      </c>
      <c r="K76" s="655">
        <f t="shared" ref="K76:K83" si="141">BI76</f>
        <v>0</v>
      </c>
      <c r="M76" s="686" t="s">
        <v>5</v>
      </c>
      <c r="N76" s="685"/>
      <c r="O76" s="268">
        <f>BO92</f>
        <v>6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Chile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0</v>
      </c>
      <c r="BH76" s="601">
        <f>IF(J76='Resultat &amp; tabell'!$J76,1,0)</f>
        <v>0</v>
      </c>
      <c r="BI76" s="585">
        <f t="shared" ref="BI76:BI83" si="144">SUM(BE76+BG76+BH76)</f>
        <v>0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0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Vinnare grupp C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Kroatien</v>
      </c>
      <c r="G78" s="641">
        <v>1</v>
      </c>
      <c r="H78" s="578" t="s">
        <v>6</v>
      </c>
      <c r="I78" s="641">
        <v>0</v>
      </c>
      <c r="J78" s="641">
        <v>1</v>
      </c>
      <c r="K78" s="655">
        <f t="shared" si="141"/>
        <v>0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Kroatien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0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Colombia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Colombia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Nigeria</v>
      </c>
      <c r="G80" s="641">
        <v>0</v>
      </c>
      <c r="H80" s="578" t="s">
        <v>6</v>
      </c>
      <c r="I80" s="641">
        <v>1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Vinnare grupp E</v>
      </c>
      <c r="BM80" s="631" t="e">
        <f t="shared" si="147"/>
        <v>#N/A</v>
      </c>
      <c r="BN80" s="633" t="e">
        <f t="shared" si="148"/>
        <v>#N/A</v>
      </c>
      <c r="BO80" s="553">
        <f t="shared" si="145"/>
        <v>0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Ryssland</v>
      </c>
      <c r="G81" s="641">
        <v>3</v>
      </c>
      <c r="H81" s="578" t="s">
        <v>6</v>
      </c>
      <c r="I81" s="641">
        <v>1</v>
      </c>
      <c r="J81" s="641">
        <v>1</v>
      </c>
      <c r="K81" s="655">
        <f t="shared" si="141"/>
        <v>0</v>
      </c>
      <c r="M81" s="686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Vinnare grupp G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Schweiz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Vinnare grupp F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Portugal</v>
      </c>
      <c r="G83" s="641">
        <v>0</v>
      </c>
      <c r="H83" s="578" t="s">
        <v>6</v>
      </c>
      <c r="I83" s="641">
        <v>1</v>
      </c>
      <c r="J83" s="641">
        <v>2</v>
      </c>
      <c r="K83" s="655">
        <f t="shared" si="141"/>
        <v>0</v>
      </c>
      <c r="M83" s="686" t="s">
        <v>73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Portugal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Vinnare grupp H</v>
      </c>
      <c r="BM83" s="631" t="e">
        <f t="shared" si="147"/>
        <v>#N/A</v>
      </c>
      <c r="BN83" s="633" t="e">
        <f t="shared" si="148"/>
        <v>#N/A</v>
      </c>
      <c r="BO83" s="553">
        <f t="shared" si="145"/>
        <v>0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Chile</v>
      </c>
      <c r="BL84" s="603" t="str">
        <f>'Resultat &amp; tabell'!F76</f>
        <v>Chile</v>
      </c>
      <c r="BM84" s="631" t="str">
        <f t="shared" si="147"/>
        <v>Chile</v>
      </c>
      <c r="BN84" s="633" t="str">
        <f t="shared" si="148"/>
        <v>Chile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Kroatien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1</v>
      </c>
      <c r="J87" s="641">
        <v>1</v>
      </c>
      <c r="K87" s="655">
        <f>BI87</f>
        <v>0</v>
      </c>
      <c r="M87" s="686" t="s">
        <v>5</v>
      </c>
      <c r="N87" s="685"/>
      <c r="O87" s="268">
        <f>BO103</f>
        <v>0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Colombia</v>
      </c>
      <c r="BL87" s="603" t="str">
        <f>'Resultat &amp; tabell'!F79</f>
        <v>Tvåa grupp C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Tyskland</v>
      </c>
      <c r="G88" s="641">
        <v>0</v>
      </c>
      <c r="H88" s="578" t="s">
        <v>6</v>
      </c>
      <c r="I88" s="641">
        <v>1</v>
      </c>
      <c r="J88" s="641">
        <v>2</v>
      </c>
      <c r="K88" s="655">
        <f>BI88</f>
        <v>0</v>
      </c>
      <c r="M88" s="686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Tvåa grupp F</v>
      </c>
      <c r="BM88" s="631" t="e">
        <f t="shared" si="147"/>
        <v>#N/A</v>
      </c>
      <c r="BN88" s="633" t="e">
        <f t="shared" si="148"/>
        <v>#N/A</v>
      </c>
      <c r="BO88" s="553">
        <f t="shared" si="145"/>
        <v>0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2</v>
      </c>
      <c r="J89" s="641">
        <v>2</v>
      </c>
      <c r="K89" s="655">
        <f>BI89</f>
        <v>0</v>
      </c>
      <c r="M89" s="686" t="s">
        <v>55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Tvåa grupp H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Portugal</v>
      </c>
      <c r="G90" s="641">
        <v>1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Portugal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Tvåa grupp E</v>
      </c>
      <c r="BM90" s="631" t="e">
        <f t="shared" si="147"/>
        <v>#N/A</v>
      </c>
      <c r="BN90" s="633" t="e">
        <f t="shared" si="148"/>
        <v>#N/A</v>
      </c>
      <c r="BO90" s="553">
        <f t="shared" si="145"/>
        <v>0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Portugal</v>
      </c>
      <c r="BL91" s="603" t="str">
        <f>'Resultat &amp; tabell'!F83</f>
        <v>Tvåa grupp G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6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Uruguay</v>
      </c>
      <c r="E95" s="572" t="s">
        <v>6</v>
      </c>
      <c r="F95" s="565" t="str">
        <f>IF(M90="","Vinnare match 60",M90)</f>
        <v>Argentina</v>
      </c>
      <c r="G95" s="641">
        <v>0</v>
      </c>
      <c r="H95" s="578" t="s">
        <v>6</v>
      </c>
      <c r="I95" s="641">
        <v>2</v>
      </c>
      <c r="J95" s="641">
        <v>2</v>
      </c>
      <c r="K95" s="655">
        <f>BI95</f>
        <v>0</v>
      </c>
      <c r="M95" s="686" t="s">
        <v>67</v>
      </c>
      <c r="O95" s="690"/>
      <c r="P95" s="685" t="str">
        <f>IF(M95=D95,F95,D95)</f>
        <v>Uruguay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Uruguay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Segrare match 49</v>
      </c>
      <c r="BM95" s="631" t="e">
        <f>VLOOKUP(BK95,$BL$95:$BL$102,1,FALSE)</f>
        <v>#N/A</v>
      </c>
      <c r="BN95" s="633" t="e">
        <f t="shared" ref="BN95:BN102" si="152">BM95</f>
        <v>#N/A</v>
      </c>
      <c r="BO95" s="553">
        <f t="shared" ref="BO95:BO102" si="153">IFERROR(IF(BM95=BN95,4,0),0)</f>
        <v>0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Segrare match 51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Uruguay</v>
      </c>
      <c r="G99" s="641">
        <v>1</v>
      </c>
      <c r="H99" s="578" t="s">
        <v>6</v>
      </c>
      <c r="I99" s="641">
        <v>2</v>
      </c>
      <c r="J99" s="641">
        <v>2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Uruguay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Segrare match 50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Segrare match 52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Portugal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Argentina</v>
      </c>
      <c r="G103" s="640">
        <v>1</v>
      </c>
      <c r="H103" s="578" t="s">
        <v>6</v>
      </c>
      <c r="I103" s="643">
        <v>0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Argentina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0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Uruguay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Uruguay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Argentina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93">
        <v>1</v>
      </c>
      <c r="H4" s="360" t="s">
        <v>6</v>
      </c>
      <c r="I4" s="491">
        <v>1</v>
      </c>
      <c r="J4" s="491" t="s">
        <v>214</v>
      </c>
      <c r="K4" s="437">
        <f>IF('Resultat &amp; tabell'!J4="",0,BI4)</f>
        <v>2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2</v>
      </c>
      <c r="Q4" s="441">
        <f>VLOOKUP(M4,$AU$4:$AY$7,5,FALSE)</f>
        <v>6</v>
      </c>
      <c r="S4" s="442" t="s">
        <v>84</v>
      </c>
      <c r="T4" s="252" t="s">
        <v>237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1</v>
      </c>
      <c r="AB4" s="320">
        <f t="shared" ref="AB4:AB9" si="0">G4</f>
        <v>1</v>
      </c>
      <c r="AC4" s="320">
        <f t="shared" ref="AC4:AC9" si="1">I4</f>
        <v>1</v>
      </c>
      <c r="AD4" s="319" t="s">
        <v>7</v>
      </c>
      <c r="AE4" s="320">
        <f>IF(I4="",0,IF(I4&lt;G4,0,IF(G4=I4,1,3)))</f>
        <v>1</v>
      </c>
      <c r="AF4" s="316">
        <f t="shared" ref="AF4:AF9" si="2">I4</f>
        <v>1</v>
      </c>
      <c r="AG4" s="316">
        <f t="shared" ref="AG4:AG9" si="3">G4</f>
        <v>1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2</v>
      </c>
      <c r="AR4" s="315">
        <f>AP4-AQ4</f>
        <v>6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2</v>
      </c>
      <c r="AY4" s="315">
        <f>VLOOKUP($AU4,$AN$4:$AR$7,5,FALSE)</f>
        <v>6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0</v>
      </c>
      <c r="BF4" s="382" t="s">
        <v>6</v>
      </c>
      <c r="BG4" s="383">
        <f>IF(I4='Resultat &amp; tabell'!$I4,2,0)</f>
        <v>2</v>
      </c>
      <c r="BH4" s="383">
        <f>IF(J4='Resultat &amp; tabell'!$J4,1,0)</f>
        <v>0</v>
      </c>
      <c r="BI4" s="367">
        <f>SUM(BE4+BG4+BH4)</f>
        <v>2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93">
        <v>1</v>
      </c>
      <c r="H5" s="360" t="s">
        <v>6</v>
      </c>
      <c r="I5" s="491">
        <v>0</v>
      </c>
      <c r="J5" s="491">
        <v>1</v>
      </c>
      <c r="K5" s="437">
        <f>IF('Resultat &amp; tabell'!J5="",0,BI5)</f>
        <v>5</v>
      </c>
      <c r="L5" s="427">
        <v>2</v>
      </c>
      <c r="M5" s="443" t="str">
        <f>VLOOKUP(L5,$AT$4:$AY$7,2,FALSE)</f>
        <v>Kroatien</v>
      </c>
      <c r="N5" s="444">
        <f>VLOOKUP(M5,$AU$4:$AY$7,2,FALSE)</f>
        <v>7</v>
      </c>
      <c r="O5" s="444">
        <f>VLOOKUP(M5,$AU$4:$AY$7,3,FALSE)</f>
        <v>5</v>
      </c>
      <c r="P5" s="444">
        <f>VLOOKUP(M5,$AU$4:$AY$7,4,FALSE)</f>
        <v>3</v>
      </c>
      <c r="Q5" s="445">
        <f>VLOOKUP(M5,$AU$4:$AY$7,5,FALSE)</f>
        <v>2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3</v>
      </c>
      <c r="AB5" s="320">
        <f t="shared" si="0"/>
        <v>1</v>
      </c>
      <c r="AC5" s="320">
        <f t="shared" si="1"/>
        <v>0</v>
      </c>
      <c r="AD5" s="319" t="s">
        <v>11</v>
      </c>
      <c r="AE5" s="320">
        <f t="shared" ref="AE5:AE9" si="6">IF(I5="",0,IF(I5&lt;G5,0,IF(G5=I5,1,3)))</f>
        <v>0</v>
      </c>
      <c r="AF5" s="316">
        <f t="shared" si="2"/>
        <v>0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3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6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7</v>
      </c>
      <c r="AW5" s="315">
        <f t="shared" si="4"/>
        <v>5</v>
      </c>
      <c r="AX5" s="315">
        <f t="shared" ref="AX5:AX7" si="16">VLOOKUP($AU5,$AN$4:$AR$7,4,FALSE)</f>
        <v>3</v>
      </c>
      <c r="AY5" s="315">
        <f t="shared" ref="AY5:AY7" si="17">VLOOKUP($AU5,$AN$4:$AR$7,5,FALSE)</f>
        <v>2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2</v>
      </c>
      <c r="BH5" s="383">
        <f>IF(J5='Resultat &amp; tabell'!$J5,1,0)</f>
        <v>1</v>
      </c>
      <c r="BI5" s="367">
        <f t="shared" ref="BI5:BI9" si="18">SUM(BE5+BG5+BH5)</f>
        <v>5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93">
        <v>4</v>
      </c>
      <c r="H6" s="360" t="s">
        <v>6</v>
      </c>
      <c r="I6" s="491">
        <v>1</v>
      </c>
      <c r="J6" s="491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3</v>
      </c>
      <c r="O6" s="440">
        <f>VLOOKUP(M6,$AU$4:$AY$7,3,FALSE)</f>
        <v>3</v>
      </c>
      <c r="P6" s="440">
        <f>VLOOKUP(M6,$AU$4:$AY$7,4,FALSE)</f>
        <v>6</v>
      </c>
      <c r="Q6" s="441">
        <f>VLOOKUP(M6,$AU$4:$AY$7,5,FALSE)</f>
        <v>-3</v>
      </c>
      <c r="Z6" s="319" t="s">
        <v>5</v>
      </c>
      <c r="AA6" s="320">
        <f t="shared" si="5"/>
        <v>3</v>
      </c>
      <c r="AB6" s="320">
        <f t="shared" si="0"/>
        <v>4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4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1</v>
      </c>
      <c r="AM6" s="315">
        <f t="shared" si="10"/>
        <v>1</v>
      </c>
      <c r="AN6" s="319" t="s">
        <v>7</v>
      </c>
      <c r="AO6" s="315">
        <f t="shared" si="11"/>
        <v>7</v>
      </c>
      <c r="AP6" s="315">
        <f>SUMIF($Z$4:$Z$9,AN6,$AB$4:$AB$9)+SUMIF($AD$4:$AD$9,AN6,$AF$4:$AF$9)</f>
        <v>5</v>
      </c>
      <c r="AQ6" s="315">
        <f t="shared" si="12"/>
        <v>3</v>
      </c>
      <c r="AR6" s="315">
        <f t="shared" si="13"/>
        <v>2</v>
      </c>
      <c r="AT6" s="315">
        <v>3</v>
      </c>
      <c r="AU6" s="315" t="str">
        <f t="shared" si="14"/>
        <v>Mexiko</v>
      </c>
      <c r="AV6" s="315">
        <f t="shared" si="15"/>
        <v>3</v>
      </c>
      <c r="AW6" s="315">
        <f t="shared" si="4"/>
        <v>3</v>
      </c>
      <c r="AX6" s="315">
        <f t="shared" si="16"/>
        <v>6</v>
      </c>
      <c r="AY6" s="315">
        <f t="shared" si="17"/>
        <v>-3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93">
        <v>1</v>
      </c>
      <c r="H7" s="360" t="s">
        <v>6</v>
      </c>
      <c r="I7" s="491">
        <v>2</v>
      </c>
      <c r="J7" s="491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0</v>
      </c>
      <c r="O7" s="444">
        <f>VLOOKUP(M7,$AU$4:$AY$7,3,FALSE)</f>
        <v>1</v>
      </c>
      <c r="P7" s="444">
        <f>VLOOKUP(M7,$AU$4:$AY$7,4,FALSE)</f>
        <v>6</v>
      </c>
      <c r="Q7" s="445">
        <f>VLOOKUP(M7,$AU$4:$AY$7,5,FALSE)</f>
        <v>-5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0</v>
      </c>
      <c r="AP7" s="315">
        <f>SUMIF($Z$4:$Z$9,AN7,$AB$4:$AB$9)+SUMIF($AD$4:$AD$9,AN7,$AF$4:$AF$9)</f>
        <v>1</v>
      </c>
      <c r="AQ7" s="315">
        <f t="shared" si="12"/>
        <v>6</v>
      </c>
      <c r="AR7" s="315">
        <f t="shared" si="13"/>
        <v>-5</v>
      </c>
      <c r="AT7" s="315">
        <v>4</v>
      </c>
      <c r="AU7" s="315" t="str">
        <f t="shared" si="14"/>
        <v>Kamerun</v>
      </c>
      <c r="AV7" s="315">
        <f t="shared" si="15"/>
        <v>0</v>
      </c>
      <c r="AW7" s="315">
        <f t="shared" si="4"/>
        <v>1</v>
      </c>
      <c r="AX7" s="315">
        <f t="shared" si="16"/>
        <v>6</v>
      </c>
      <c r="AY7" s="315">
        <f t="shared" si="17"/>
        <v>-5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93">
        <v>0</v>
      </c>
      <c r="H8" s="360" t="s">
        <v>6</v>
      </c>
      <c r="I8" s="491">
        <v>3</v>
      </c>
      <c r="J8" s="491">
        <v>2</v>
      </c>
      <c r="K8" s="437">
        <f>IF('Resultat &amp; tabell'!J8="",0,BI8)</f>
        <v>1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0</v>
      </c>
      <c r="AC8" s="320">
        <f t="shared" si="1"/>
        <v>3</v>
      </c>
      <c r="AD8" s="319" t="s">
        <v>5</v>
      </c>
      <c r="AE8" s="320">
        <f t="shared" si="6"/>
        <v>3</v>
      </c>
      <c r="AF8" s="316">
        <f t="shared" si="2"/>
        <v>3</v>
      </c>
      <c r="AG8" s="316">
        <f t="shared" si="3"/>
        <v>0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1</v>
      </c>
      <c r="BI8" s="367">
        <f t="shared" si="18"/>
        <v>1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94">
        <v>2</v>
      </c>
      <c r="H9" s="360" t="s">
        <v>6</v>
      </c>
      <c r="I9" s="491">
        <v>1</v>
      </c>
      <c r="J9" s="492" t="s">
        <v>214</v>
      </c>
      <c r="K9" s="437">
        <f>IF('Resultat &amp; tabell'!J9="",0,BI9)</f>
        <v>0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3</v>
      </c>
      <c r="AB9" s="320">
        <f t="shared" si="0"/>
        <v>2</v>
      </c>
      <c r="AC9" s="320">
        <f t="shared" si="1"/>
        <v>1</v>
      </c>
      <c r="AD9" s="319" t="s">
        <v>10</v>
      </c>
      <c r="AE9" s="320">
        <f t="shared" si="6"/>
        <v>0</v>
      </c>
      <c r="AF9" s="316">
        <f t="shared" si="2"/>
        <v>1</v>
      </c>
      <c r="AG9" s="316">
        <f t="shared" si="3"/>
        <v>2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0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0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97">
        <v>3</v>
      </c>
      <c r="H13" s="360" t="s">
        <v>6</v>
      </c>
      <c r="I13" s="495">
        <v>1</v>
      </c>
      <c r="J13" s="495">
        <v>1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3</v>
      </c>
      <c r="Q13" s="441">
        <f>VLOOKUP(M13,$AU$13:$AY$16,5,FALSE)</f>
        <v>6</v>
      </c>
      <c r="S13" s="456" t="s">
        <v>108</v>
      </c>
      <c r="T13" s="476">
        <f>SUM(K4:K72)</f>
        <v>73</v>
      </c>
      <c r="U13" s="476">
        <v>0</v>
      </c>
      <c r="V13" s="477">
        <f t="shared" ref="V13:V18" si="19">SUM(T13:U13)</f>
        <v>73</v>
      </c>
      <c r="W13" s="312"/>
      <c r="Z13" s="319" t="s">
        <v>27</v>
      </c>
      <c r="AA13" s="320">
        <f t="shared" ref="AA13:AA18" si="20">IF(G13="",0,IF($G13&lt;$I13,0,IF($G13=$I13,1,3)))</f>
        <v>3</v>
      </c>
      <c r="AB13" s="320">
        <f t="shared" ref="AB13:AB18" si="21">G13</f>
        <v>3</v>
      </c>
      <c r="AC13" s="320">
        <f t="shared" ref="AC13:AC18" si="22">I13</f>
        <v>1</v>
      </c>
      <c r="AD13" s="319" t="s">
        <v>28</v>
      </c>
      <c r="AE13" s="320">
        <f t="shared" ref="AE13:AE18" si="23">IF(I13="",0,IF(I13&lt;G13,0,IF(G13=I13,1,3)))</f>
        <v>0</v>
      </c>
      <c r="AF13" s="316">
        <f t="shared" ref="AF13:AF18" si="24">I13</f>
        <v>1</v>
      </c>
      <c r="AG13" s="316">
        <f t="shared" ref="AG13:AG18" si="25">G13</f>
        <v>3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3</v>
      </c>
      <c r="AR13" s="315">
        <f>AP13-AQ13</f>
        <v>6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3</v>
      </c>
      <c r="AY13" s="315">
        <f>VLOOKUP($AU13,$AN$13:$AR$16,5,FALSE)</f>
        <v>6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97">
        <v>2</v>
      </c>
      <c r="H14" s="360" t="s">
        <v>6</v>
      </c>
      <c r="I14" s="495">
        <v>1</v>
      </c>
      <c r="J14" s="495">
        <v>1</v>
      </c>
      <c r="K14" s="437">
        <f>IF('Resultat &amp; tabell'!J14="",0,BI14)</f>
        <v>3</v>
      </c>
      <c r="L14" s="427">
        <v>2</v>
      </c>
      <c r="M14" s="443" t="str">
        <f>VLOOKUP(L14,$AT$13:$AY$16,2,FALSE)</f>
        <v>Chile</v>
      </c>
      <c r="N14" s="444">
        <f>VLOOKUP(M14,$AU$13:$AY$16,2,FALSE)</f>
        <v>5</v>
      </c>
      <c r="O14" s="444">
        <f>VLOOKUP(M14,$AU$13:$AY$16,3,FALSE)</f>
        <v>6</v>
      </c>
      <c r="P14" s="444">
        <f>VLOOKUP(M14,$AU$13:$AY$16,4,FALSE)</f>
        <v>5</v>
      </c>
      <c r="Q14" s="445">
        <f>VLOOKUP(M14,$AU$13:$AY$16,5,FALSE)</f>
        <v>1</v>
      </c>
      <c r="S14" s="457" t="s">
        <v>1</v>
      </c>
      <c r="T14" s="478">
        <f>SUM(K76:K83)</f>
        <v>0</v>
      </c>
      <c r="U14" s="478">
        <f>O76</f>
        <v>6</v>
      </c>
      <c r="V14" s="479">
        <f t="shared" si="19"/>
        <v>6</v>
      </c>
      <c r="W14" s="312"/>
      <c r="Z14" s="319" t="s">
        <v>30</v>
      </c>
      <c r="AA14" s="320">
        <f t="shared" si="20"/>
        <v>3</v>
      </c>
      <c r="AB14" s="320">
        <f t="shared" si="21"/>
        <v>2</v>
      </c>
      <c r="AC14" s="320">
        <f t="shared" si="22"/>
        <v>1</v>
      </c>
      <c r="AD14" s="319" t="s">
        <v>31</v>
      </c>
      <c r="AE14" s="320">
        <f t="shared" si="23"/>
        <v>0</v>
      </c>
      <c r="AF14" s="316">
        <f t="shared" si="24"/>
        <v>1</v>
      </c>
      <c r="AG14" s="316">
        <f t="shared" si="25"/>
        <v>2</v>
      </c>
      <c r="AI14" s="315">
        <f>RANK($AJ14,$AJ$13:$AJ$16,1)+COUNTIF($AJ$13:$AJ14,$AJ14)-1</f>
        <v>2</v>
      </c>
      <c r="AJ14" s="315">
        <f>AK14+AL14+AM14</f>
        <v>2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2</v>
      </c>
      <c r="AN14" s="319" t="s">
        <v>30</v>
      </c>
      <c r="AO14" s="315">
        <f>SUMIF($Z$13:$Z$18,$AN14,$AA$13:$AA$18)+SUMIF($AD$13:$AD$18,$AN14,$AE$13:$AE$18)</f>
        <v>5</v>
      </c>
      <c r="AP14" s="315">
        <f>SUMIF($Z$13:$Z$18,$AN14,$AB$13:$AB$18)+SUMIF($AD$13:$AD$18,AN14,$AF$13:$AF$18)</f>
        <v>6</v>
      </c>
      <c r="AQ14" s="315">
        <f>SUMIF($Z$13:$Z$18,$AN14,$AC$13:$AC$18)+SUMIF($AD$13:$AD$18,$AN14,$AG$13:$AG$18)</f>
        <v>5</v>
      </c>
      <c r="AR14" s="315">
        <f>AP14-AQ14</f>
        <v>1</v>
      </c>
      <c r="AT14" s="315">
        <v>2</v>
      </c>
      <c r="AU14" s="315" t="str">
        <f>VLOOKUP($AT14,$AI$13:$AR$16,6,FALSE)</f>
        <v>Chile</v>
      </c>
      <c r="AV14" s="315">
        <f>VLOOKUP($AU14,$AN$13:$AR$16,2,FALSE)</f>
        <v>5</v>
      </c>
      <c r="AW14" s="315">
        <f>VLOOKUP($AU14,$AN$13:$AR$16,3,FALSE)</f>
        <v>6</v>
      </c>
      <c r="AX14" s="315">
        <f>VLOOKUP($AU14,$AN$13:$AR$16,4,FALSE)</f>
        <v>5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1</v>
      </c>
      <c r="BI14" s="367">
        <f t="shared" si="26"/>
        <v>3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97">
        <v>2</v>
      </c>
      <c r="H15" s="360" t="s">
        <v>6</v>
      </c>
      <c r="I15" s="495">
        <v>2</v>
      </c>
      <c r="J15" s="495">
        <v>1</v>
      </c>
      <c r="K15" s="437">
        <f>IF('Resultat &amp; tabell'!J15="",0,BI15)</f>
        <v>2</v>
      </c>
      <c r="L15" s="427">
        <v>3</v>
      </c>
      <c r="M15" s="458" t="str">
        <f>VLOOKUP(L15,$AT$13:$AY$16,2,FALSE)</f>
        <v>Holland</v>
      </c>
      <c r="N15" s="459">
        <f>VLOOKUP(M15,$AU$13:$AY$16,2,FALSE)</f>
        <v>4</v>
      </c>
      <c r="O15" s="459">
        <f>VLOOKUP(M15,$AU$13:$AY$16,3,FALSE)</f>
        <v>6</v>
      </c>
      <c r="P15" s="459">
        <f>VLOOKUP(M15,$AU$13:$AY$16,4,FALSE)</f>
        <v>6</v>
      </c>
      <c r="Q15" s="460">
        <f>VLOOKUP(M15,$AU$13:$AY$16,5,FALSE)</f>
        <v>0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1</v>
      </c>
      <c r="AB15" s="320">
        <f t="shared" si="21"/>
        <v>2</v>
      </c>
      <c r="AC15" s="320">
        <f t="shared" si="22"/>
        <v>2</v>
      </c>
      <c r="AD15" s="319" t="s">
        <v>30</v>
      </c>
      <c r="AE15" s="320">
        <f t="shared" si="23"/>
        <v>1</v>
      </c>
      <c r="AF15" s="316">
        <f t="shared" si="24"/>
        <v>2</v>
      </c>
      <c r="AG15" s="316">
        <f t="shared" si="25"/>
        <v>2</v>
      </c>
      <c r="AI15" s="315">
        <f>RANK($AJ15,$AJ$13:$AJ$16,1)+COUNTIF($AJ$13:$AJ15,$AJ15)-1</f>
        <v>3</v>
      </c>
      <c r="AJ15" s="315">
        <f>AK15+AL15+AM15</f>
        <v>3</v>
      </c>
      <c r="AK15" s="315">
        <f>SUMPRODUCT(($AO$13:$AO$16=AO15)*($AR$13:$AR$16=AR15)*($AP$13:$AP$16&gt;AP15))</f>
        <v>0</v>
      </c>
      <c r="AL15" s="315">
        <f>SUMPRODUCT(($AO$13:$AO$16=AO15)*($AR$13:$AR$16&gt;AR15))</f>
        <v>0</v>
      </c>
      <c r="AM15" s="315">
        <f>RANK(AO15,$AO$13:$AO$16)</f>
        <v>3</v>
      </c>
      <c r="AN15" s="319" t="s">
        <v>28</v>
      </c>
      <c r="AO15" s="315">
        <f>SUMIF($Z$13:$Z$18,$AN15,$AA$13:$AA$18)+SUMIF($AD$13:$AD$18,$AN15,$AE$13:$AE$18)</f>
        <v>4</v>
      </c>
      <c r="AP15" s="315">
        <f>SUMIF($Z$13:$Z$18,$AN15,$AB$13:$AB$18)+SUMIF($AD$13:$AD$18,AN15,$AF$13:$AF$18)</f>
        <v>6</v>
      </c>
      <c r="AQ15" s="315">
        <f>SUMIF($Z$13:$Z$18,$AN15,$AC$13:$AC$18)+SUMIF($AD$13:$AD$18,$AN15,$AG$13:$AG$18)</f>
        <v>6</v>
      </c>
      <c r="AR15" s="315">
        <f>AP15-AQ15</f>
        <v>0</v>
      </c>
      <c r="AT15" s="315">
        <v>3</v>
      </c>
      <c r="AU15" s="315" t="str">
        <f>VLOOKUP($AT15,$AI$13:$AR$16,6,FALSE)</f>
        <v>Holland</v>
      </c>
      <c r="AV15" s="315">
        <f>VLOOKUP($AU15,$AN$13:$AR$16,2,FALSE)</f>
        <v>4</v>
      </c>
      <c r="AW15" s="315">
        <f>VLOOKUP($AU15,$AN$13:$AR$16,3,FALSE)</f>
        <v>6</v>
      </c>
      <c r="AX15" s="315">
        <f>VLOOKUP($AU15,$AN$13:$AR$16,4,FALSE)</f>
        <v>6</v>
      </c>
      <c r="AY15" s="315">
        <f>VLOOKUP($AU15,$AN$13:$AR$16,5,FALSE)</f>
        <v>0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2</v>
      </c>
      <c r="BH15" s="383">
        <f>IF(J15='Resultat &amp; tabell'!$J15,1,0)</f>
        <v>0</v>
      </c>
      <c r="BI15" s="367">
        <f t="shared" si="26"/>
        <v>2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97">
        <v>1</v>
      </c>
      <c r="H16" s="360" t="s">
        <v>6</v>
      </c>
      <c r="I16" s="495">
        <v>3</v>
      </c>
      <c r="J16" s="495">
        <v>2</v>
      </c>
      <c r="K16" s="437">
        <f>IF('Resultat &amp; tabell'!J16="",0,BI16)</f>
        <v>3</v>
      </c>
      <c r="L16" s="427">
        <v>4</v>
      </c>
      <c r="M16" s="447" t="str">
        <f>VLOOKUP(L16,$AT$13:$AY$16,2,FALSE)</f>
        <v>Australien</v>
      </c>
      <c r="N16" s="444">
        <f>VLOOKUP(M16,$AU$13:$AY$16,2,FALSE)</f>
        <v>0</v>
      </c>
      <c r="O16" s="444">
        <f>VLOOKUP(M16,$AU$13:$AY$16,3,FALSE)</f>
        <v>2</v>
      </c>
      <c r="P16" s="444">
        <f>VLOOKUP(M16,$AU$13:$AY$16,4,FALSE)</f>
        <v>9</v>
      </c>
      <c r="Q16" s="445">
        <f>VLOOKUP(M16,$AU$13:$AY$16,5,FALSE)</f>
        <v>-7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3</v>
      </c>
      <c r="AD16" s="319" t="s">
        <v>28</v>
      </c>
      <c r="AE16" s="320">
        <f t="shared" si="23"/>
        <v>3</v>
      </c>
      <c r="AF16" s="316">
        <f t="shared" si="24"/>
        <v>3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0</v>
      </c>
      <c r="AP16" s="315">
        <f>SUMIF($Z$13:$Z$18,$AN16,$AB$13:$AB$18)+SUMIF($AD$13:$AD$18,AN16,$AF$13:$AF$18)</f>
        <v>2</v>
      </c>
      <c r="AQ16" s="315">
        <f>SUMIF($Z$13:$Z$18,$AN16,$AC$13:$AC$18)+SUMIF($AD$13:$AD$18,$AN16,$AG$13:$AG$18)</f>
        <v>9</v>
      </c>
      <c r="AR16" s="315">
        <f>AP16-AQ16</f>
        <v>-7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0</v>
      </c>
      <c r="AW16" s="315">
        <f>VLOOKUP($AU16,$AN$13:$AR$16,3,FALSE)</f>
        <v>2</v>
      </c>
      <c r="AX16" s="315">
        <f>VLOOKUP($AU16,$AN$13:$AR$16,4,FALSE)</f>
        <v>9</v>
      </c>
      <c r="AY16" s="315">
        <f>VLOOKUP($AU16,$AN$13:$AR$16,5,FALSE)</f>
        <v>-7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2</v>
      </c>
      <c r="BH16" s="383">
        <f>IF(J16='Resultat &amp; tabell'!$J16,1,0)</f>
        <v>1</v>
      </c>
      <c r="BI16" s="367">
        <f t="shared" si="26"/>
        <v>3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97">
        <v>0</v>
      </c>
      <c r="H17" s="360" t="s">
        <v>6</v>
      </c>
      <c r="I17" s="495">
        <v>4</v>
      </c>
      <c r="J17" s="495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97">
        <v>2</v>
      </c>
      <c r="H18" s="360" t="s">
        <v>6</v>
      </c>
      <c r="I18" s="495">
        <v>2</v>
      </c>
      <c r="J18" s="495" t="s">
        <v>214</v>
      </c>
      <c r="K18" s="437">
        <f>IF('Resultat &amp; tabell'!J18="",0,BI18)</f>
        <v>2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1</v>
      </c>
      <c r="AB18" s="320">
        <f t="shared" si="21"/>
        <v>2</v>
      </c>
      <c r="AC18" s="320">
        <f t="shared" si="22"/>
        <v>2</v>
      </c>
      <c r="AD18" s="319" t="s">
        <v>30</v>
      </c>
      <c r="AE18" s="320">
        <f t="shared" si="23"/>
        <v>1</v>
      </c>
      <c r="AF18" s="316">
        <f t="shared" si="24"/>
        <v>2</v>
      </c>
      <c r="AG18" s="316">
        <f t="shared" si="25"/>
        <v>2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2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2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79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98">
        <v>2</v>
      </c>
      <c r="H22" s="360" t="s">
        <v>6</v>
      </c>
      <c r="I22" s="496">
        <v>1</v>
      </c>
      <c r="J22" s="496">
        <v>1</v>
      </c>
      <c r="K22" s="437">
        <f>IF('Resultat &amp; tabell'!J22="",0,BI22)</f>
        <v>1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2</v>
      </c>
      <c r="Q22" s="441">
        <f>VLOOKUP(M22,$AU$22:$AY$25,5,FALSE)</f>
        <v>4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2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1</v>
      </c>
      <c r="AG22" s="316">
        <f t="shared" ref="AG22:AG27" si="32">G22</f>
        <v>2</v>
      </c>
      <c r="AI22" s="315">
        <f>RANK($AJ22,$AJ$22:$AJ$25,1)+COUNTIF($AJ$22:$AJ22,$AJ22)-1</f>
        <v>2</v>
      </c>
      <c r="AJ22" s="315">
        <f>AK22+AL22+AM22</f>
        <v>2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2</v>
      </c>
      <c r="AN22" s="319" t="s">
        <v>42</v>
      </c>
      <c r="AO22" s="315">
        <f>SUMIF($Z$22:$Z$27,$AN22,$AA$22:$AA$27)+SUMIF($AD$22:$AD$27,$AN22,$AE$22:$AE$27)</f>
        <v>6</v>
      </c>
      <c r="AP22" s="315">
        <f>SUMIF($Z$22:$Z$27,$AN22,$AB$22:$AB$27)+SUMIF($AD$22:$AD$27,$AN22,$AF$22:$AF$27)</f>
        <v>6</v>
      </c>
      <c r="AQ22" s="315">
        <f>SUMIF($Z$22:$Z$27,$AN22,$AC$22:$AC$27)+SUMIF($AD$22:$AD$27,$AN22,$AG$22:$AG$27)</f>
        <v>3</v>
      </c>
      <c r="AR22" s="315">
        <f>AP22-AQ22</f>
        <v>3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2</v>
      </c>
      <c r="AY22" s="315">
        <f>VLOOKUP($AU22,$AN$22:$AR$25,5,FALSE)</f>
        <v>4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1</v>
      </c>
      <c r="BI22" s="367">
        <f t="shared" ref="BI22:BI27" si="33">SUM(BE22+BG22+BH22)</f>
        <v>1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98">
        <v>3</v>
      </c>
      <c r="H23" s="360" t="s">
        <v>6</v>
      </c>
      <c r="I23" s="496">
        <v>0</v>
      </c>
      <c r="J23" s="496">
        <v>1</v>
      </c>
      <c r="K23" s="437">
        <f>IF('Resultat &amp; tabell'!J23="",0,BI23)</f>
        <v>1</v>
      </c>
      <c r="L23" s="427">
        <v>2</v>
      </c>
      <c r="M23" s="443" t="str">
        <f>VLOOKUP(L23,$AT$22:$AY$25,2,FALSE)</f>
        <v>Colombia</v>
      </c>
      <c r="N23" s="444">
        <f>VLOOKUP(M23,$AU$22:$AY$25,2,FALSE)</f>
        <v>6</v>
      </c>
      <c r="O23" s="444">
        <f>VLOOKUP(M23,$AU$22:$AY$25,3,FALSE)</f>
        <v>6</v>
      </c>
      <c r="P23" s="444">
        <f>VLOOKUP(M23,$AU$22:$AY$25,4,FALSE)</f>
        <v>3</v>
      </c>
      <c r="Q23" s="445">
        <f>VLOOKUP(M23,$AU$22:$AY$25,5,FALSE)</f>
        <v>3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3</v>
      </c>
      <c r="AB23" s="320">
        <f t="shared" si="28"/>
        <v>3</v>
      </c>
      <c r="AC23" s="320">
        <f t="shared" si="29"/>
        <v>0</v>
      </c>
      <c r="AD23" s="319" t="s">
        <v>47</v>
      </c>
      <c r="AE23" s="320">
        <f t="shared" si="30"/>
        <v>0</v>
      </c>
      <c r="AF23" s="316">
        <f t="shared" si="31"/>
        <v>0</v>
      </c>
      <c r="AG23" s="316">
        <f t="shared" si="32"/>
        <v>3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6</v>
      </c>
      <c r="AQ23" s="315">
        <f t="shared" ref="AQ23:AQ25" si="39">SUMIF($Z$22:$Z$27,$AN23,$AC$22:$AC$27)+SUMIF($AD$22:$AD$27,$AN23,$AG$22:$AG$27)</f>
        <v>2</v>
      </c>
      <c r="AR23" s="315">
        <f t="shared" ref="AR23:AR25" si="40">AP23-AQ23</f>
        <v>4</v>
      </c>
      <c r="AT23" s="315">
        <v>2</v>
      </c>
      <c r="AU23" s="315" t="str">
        <f t="shared" ref="AU23:AU25" si="41">VLOOKUP($AT23,$AI$22:$AR$25,6,FALSE)</f>
        <v>Colombia</v>
      </c>
      <c r="AV23" s="315">
        <f t="shared" ref="AV23:AV25" si="42">VLOOKUP($AU23,$AN$22:$AR$25,2,FALSE)</f>
        <v>6</v>
      </c>
      <c r="AW23" s="315">
        <f t="shared" ref="AW23:AW25" si="43">VLOOKUP($AU23,$AN$22:$AR$25,3,FALSE)</f>
        <v>6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3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1</v>
      </c>
      <c r="BI23" s="367">
        <f t="shared" si="33"/>
        <v>1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98">
        <v>1</v>
      </c>
      <c r="H24" s="360" t="s">
        <v>6</v>
      </c>
      <c r="I24" s="496">
        <v>2</v>
      </c>
      <c r="J24" s="496">
        <v>1</v>
      </c>
      <c r="K24" s="437">
        <f>IF('Resultat &amp; tabell'!J24="",0,BI24)</f>
        <v>1</v>
      </c>
      <c r="L24" s="427">
        <v>3</v>
      </c>
      <c r="M24" s="458" t="str">
        <f>VLOOKUP(L24,$AT$22:$AY$25,2,FALSE)</f>
        <v>Grekland</v>
      </c>
      <c r="N24" s="459">
        <f>VLOOKUP(M24,$AU$22:$AY$25,2,FALSE)</f>
        <v>4</v>
      </c>
      <c r="O24" s="459">
        <f>VLOOKUP(M24,$AU$22:$AY$25,3,FALSE)</f>
        <v>5</v>
      </c>
      <c r="P24" s="459">
        <f>VLOOKUP(M24,$AU$22:$AY$25,4,FALSE)</f>
        <v>4</v>
      </c>
      <c r="Q24" s="460">
        <f>VLOOKUP(M24,$AU$22:$AY$25,5,FALSE)</f>
        <v>1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3</v>
      </c>
      <c r="AJ24" s="315">
        <f>AK24+AL24+AM24</f>
        <v>3</v>
      </c>
      <c r="AK24" s="315">
        <f t="shared" si="34"/>
        <v>0</v>
      </c>
      <c r="AL24" s="315">
        <f t="shared" si="35"/>
        <v>0</v>
      </c>
      <c r="AM24" s="315">
        <f t="shared" si="36"/>
        <v>3</v>
      </c>
      <c r="AN24" s="319" t="s">
        <v>43</v>
      </c>
      <c r="AO24" s="315">
        <f t="shared" si="37"/>
        <v>4</v>
      </c>
      <c r="AP24" s="315">
        <f t="shared" si="38"/>
        <v>5</v>
      </c>
      <c r="AQ24" s="315">
        <f t="shared" si="39"/>
        <v>4</v>
      </c>
      <c r="AR24" s="315">
        <f t="shared" si="40"/>
        <v>1</v>
      </c>
      <c r="AT24" s="315">
        <v>3</v>
      </c>
      <c r="AU24" s="315" t="str">
        <f t="shared" si="41"/>
        <v>Grekland</v>
      </c>
      <c r="AV24" s="315">
        <f t="shared" si="42"/>
        <v>4</v>
      </c>
      <c r="AW24" s="315">
        <f t="shared" si="43"/>
        <v>5</v>
      </c>
      <c r="AX24" s="315">
        <f t="shared" si="44"/>
        <v>4</v>
      </c>
      <c r="AY24" s="315">
        <f t="shared" si="45"/>
        <v>1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1</v>
      </c>
      <c r="BI24" s="367">
        <f t="shared" si="33"/>
        <v>1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98">
        <v>1</v>
      </c>
      <c r="H25" s="360" t="s">
        <v>6</v>
      </c>
      <c r="I25" s="496">
        <v>3</v>
      </c>
      <c r="J25" s="496">
        <v>2</v>
      </c>
      <c r="K25" s="437">
        <f>IF('Resultat &amp; tabell'!J25="",0,BI25)</f>
        <v>0</v>
      </c>
      <c r="L25" s="427">
        <v>4</v>
      </c>
      <c r="M25" s="447" t="str">
        <f>VLOOKUP(L25,$AT$22:$AY$25,2,FALSE)</f>
        <v>Japan</v>
      </c>
      <c r="N25" s="444">
        <f>VLOOKUP(M25,$AU$22:$AY$25,2,FALSE)</f>
        <v>0</v>
      </c>
      <c r="O25" s="444">
        <f>VLOOKUP(M25,$AU$22:$AY$25,3,FALSE)</f>
        <v>1</v>
      </c>
      <c r="P25" s="444">
        <f>VLOOKUP(M25,$AU$22:$AY$25,4,FALSE)</f>
        <v>9</v>
      </c>
      <c r="Q25" s="445">
        <f>VLOOKUP(M25,$AU$22:$AY$25,5,FALSE)</f>
        <v>-8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0</v>
      </c>
      <c r="AB25" s="320">
        <f t="shared" si="28"/>
        <v>1</v>
      </c>
      <c r="AC25" s="320">
        <f t="shared" si="29"/>
        <v>3</v>
      </c>
      <c r="AD25" s="319" t="s">
        <v>43</v>
      </c>
      <c r="AE25" s="320">
        <f t="shared" si="30"/>
        <v>3</v>
      </c>
      <c r="AF25" s="316">
        <f t="shared" si="31"/>
        <v>3</v>
      </c>
      <c r="AG25" s="316">
        <f t="shared" si="32"/>
        <v>1</v>
      </c>
      <c r="AI25" s="315">
        <f>RANK($AJ25,$AJ$22:$AJ$25,1)+COUNTIF($AJ$22:$AJ25,$AJ25)-1</f>
        <v>4</v>
      </c>
      <c r="AJ25" s="315">
        <f>AK25+AL25+AM25</f>
        <v>4</v>
      </c>
      <c r="AK25" s="315">
        <f t="shared" si="34"/>
        <v>0</v>
      </c>
      <c r="AL25" s="315">
        <f t="shared" si="35"/>
        <v>0</v>
      </c>
      <c r="AM25" s="315">
        <f t="shared" si="36"/>
        <v>4</v>
      </c>
      <c r="AN25" s="319" t="s">
        <v>47</v>
      </c>
      <c r="AO25" s="315">
        <f t="shared" si="37"/>
        <v>0</v>
      </c>
      <c r="AP25" s="315">
        <f t="shared" si="38"/>
        <v>1</v>
      </c>
      <c r="AQ25" s="315">
        <f t="shared" si="39"/>
        <v>9</v>
      </c>
      <c r="AR25" s="315">
        <f t="shared" si="40"/>
        <v>-8</v>
      </c>
      <c r="AT25" s="315">
        <v>4</v>
      </c>
      <c r="AU25" s="315" t="str">
        <f t="shared" si="41"/>
        <v>Japan</v>
      </c>
      <c r="AV25" s="315">
        <f t="shared" si="42"/>
        <v>0</v>
      </c>
      <c r="AW25" s="315">
        <f t="shared" si="43"/>
        <v>1</v>
      </c>
      <c r="AX25" s="315">
        <f t="shared" si="44"/>
        <v>9</v>
      </c>
      <c r="AY25" s="315">
        <f t="shared" si="45"/>
        <v>-8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98">
        <v>0</v>
      </c>
      <c r="H26" s="360" t="s">
        <v>6</v>
      </c>
      <c r="I26" s="496">
        <v>3</v>
      </c>
      <c r="J26" s="496">
        <v>2</v>
      </c>
      <c r="K26" s="437">
        <f>IF('Resultat &amp; tabell'!J26="",0,BI26)</f>
        <v>1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0</v>
      </c>
      <c r="AB26" s="320">
        <f t="shared" si="28"/>
        <v>0</v>
      </c>
      <c r="AC26" s="320">
        <f t="shared" si="29"/>
        <v>3</v>
      </c>
      <c r="AD26" s="319" t="s">
        <v>42</v>
      </c>
      <c r="AE26" s="320">
        <f t="shared" si="30"/>
        <v>3</v>
      </c>
      <c r="AF26" s="316">
        <f t="shared" si="31"/>
        <v>3</v>
      </c>
      <c r="AG26" s="316">
        <f t="shared" si="32"/>
        <v>0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0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1</v>
      </c>
      <c r="BI26" s="367">
        <f t="shared" si="33"/>
        <v>1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98">
        <v>1</v>
      </c>
      <c r="H27" s="360" t="s">
        <v>6</v>
      </c>
      <c r="I27" s="496">
        <v>1</v>
      </c>
      <c r="J27" s="496" t="s">
        <v>214</v>
      </c>
      <c r="K27" s="437">
        <f>IF('Resultat &amp; tabell'!J27="",0,BI27)</f>
        <v>2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1</v>
      </c>
      <c r="AB27" s="320">
        <f t="shared" si="28"/>
        <v>1</v>
      </c>
      <c r="AC27" s="320">
        <f t="shared" si="29"/>
        <v>1</v>
      </c>
      <c r="AD27" s="319" t="s">
        <v>46</v>
      </c>
      <c r="AE27" s="320">
        <f t="shared" si="30"/>
        <v>1</v>
      </c>
      <c r="AF27" s="316">
        <f t="shared" si="31"/>
        <v>1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0</v>
      </c>
      <c r="BI27" s="367">
        <f t="shared" si="33"/>
        <v>2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502">
        <v>4</v>
      </c>
      <c r="H31" s="360" t="s">
        <v>6</v>
      </c>
      <c r="I31" s="499">
        <v>0</v>
      </c>
      <c r="J31" s="499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Uruguay</v>
      </c>
      <c r="N31" s="440">
        <f>VLOOKUP(M31,$AU$31:$AY$34,2,FALSE)</f>
        <v>9</v>
      </c>
      <c r="O31" s="440">
        <f>VLOOKUP(M31,$AU$31:$AY$34,3,FALSE)</f>
        <v>10</v>
      </c>
      <c r="P31" s="440">
        <f>VLOOKUP(M31,$AU$31:$AY$34,4,FALSE)</f>
        <v>3</v>
      </c>
      <c r="Q31" s="441">
        <f>VLOOKUP(M31,$AU$31:$AY$34,5,FALSE)</f>
        <v>7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4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4</v>
      </c>
      <c r="AI31" s="315">
        <f>RANK($AJ31,$AJ$31:$AJ$34,1)+COUNTIF($AJ$31:$AJ31,$AJ31)-1</f>
        <v>1</v>
      </c>
      <c r="AJ31" s="315">
        <f>AK31+AL31+AM31</f>
        <v>1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9</v>
      </c>
      <c r="AP31" s="315">
        <f>SUMIF($Z$31:$Z$36,$AN31,$AB$31:$AB$36)+SUMIF($AD$31:$AD$36,$AN31,$AF$31:$AF$36)</f>
        <v>10</v>
      </c>
      <c r="AQ31" s="315">
        <f>SUMIF($Z$31:$Z$36,$AN31,$AC$31:$AC$36)+SUMIF($AD$31:$AD$36,$AN31,$AG$31:$AG$36)</f>
        <v>3</v>
      </c>
      <c r="AR31" s="315">
        <f>AP31-AQ31</f>
        <v>7</v>
      </c>
      <c r="AT31" s="315">
        <v>1</v>
      </c>
      <c r="AU31" s="315" t="str">
        <f>VLOOKUP($AT31,$AI$31:$AR$34,6,FALSE)</f>
        <v>Uruguay</v>
      </c>
      <c r="AV31" s="315">
        <f>VLOOKUP($AU31,$AN$31:$AR$34,2,FALSE)</f>
        <v>9</v>
      </c>
      <c r="AW31" s="315">
        <f>VLOOKUP($AU31,$AN$31:$AR$34,3,FALSE)</f>
        <v>10</v>
      </c>
      <c r="AX31" s="315">
        <f>VLOOKUP($AU31,$AN$31:$AR$34,4,FALSE)</f>
        <v>3</v>
      </c>
      <c r="AY31" s="315">
        <f>VLOOKUP($AU31,$AN$31:$AR$34,5,FALSE)</f>
        <v>7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502">
        <v>1</v>
      </c>
      <c r="H32" s="360" t="s">
        <v>6</v>
      </c>
      <c r="I32" s="499">
        <v>2</v>
      </c>
      <c r="J32" s="499">
        <v>2</v>
      </c>
      <c r="K32" s="437">
        <f>IF('Resultat &amp; tabell'!J32="",0,BI32)</f>
        <v>5</v>
      </c>
      <c r="L32" s="427">
        <v>2</v>
      </c>
      <c r="M32" s="443" t="str">
        <f>VLOOKUP(L32,$AT$31:$AY$34,2,FALSE)</f>
        <v>Italien</v>
      </c>
      <c r="N32" s="444">
        <f>VLOOKUP(M32,$AU$31:$AY$34,2,FALSE)</f>
        <v>6</v>
      </c>
      <c r="O32" s="444">
        <f>VLOOKUP(M32,$AU$31:$AY$34,3,FALSE)</f>
        <v>6</v>
      </c>
      <c r="P32" s="444">
        <f>VLOOKUP(M32,$AU$31:$AY$34,4,FALSE)</f>
        <v>4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0</v>
      </c>
      <c r="AB32" s="320">
        <f t="shared" si="47"/>
        <v>1</v>
      </c>
      <c r="AC32" s="320">
        <f t="shared" si="48"/>
        <v>2</v>
      </c>
      <c r="AD32" s="319" t="s">
        <v>60</v>
      </c>
      <c r="AE32" s="320">
        <f t="shared" si="49"/>
        <v>3</v>
      </c>
      <c r="AF32" s="316">
        <f t="shared" si="50"/>
        <v>2</v>
      </c>
      <c r="AG32" s="316">
        <f t="shared" si="51"/>
        <v>1</v>
      </c>
      <c r="AI32" s="315">
        <f>RANK($AJ32,$AJ$31:$AJ$34,1)+COUNTIF($AJ$31:$AJ32,$AJ32)-1</f>
        <v>3</v>
      </c>
      <c r="AJ32" s="315">
        <f>AK32+AL32+AM32</f>
        <v>3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3</v>
      </c>
      <c r="AN32" s="319" t="s">
        <v>59</v>
      </c>
      <c r="AO32" s="315">
        <f t="shared" ref="AO32:AO34" si="56">SUMIF($Z$31:$Z$36,$AN32,$AA$31:$AA$36)+SUMIF($AD$31:$AD$36,$AN32,$AE$31:$AE$36)</f>
        <v>1</v>
      </c>
      <c r="AP32" s="315">
        <f t="shared" ref="AP32:AP34" si="57">SUMIF($Z$31:$Z$36,$AN32,$AB$31:$AB$36)+SUMIF($AD$31:$AD$36,$AN32,$AF$31:$AF$36)</f>
        <v>4</v>
      </c>
      <c r="AQ32" s="315">
        <f t="shared" ref="AQ32:AQ34" si="58">SUMIF($Z$31:$Z$36,$AN32,$AC$31:$AC$36)+SUMIF($AD$31:$AD$36,$AN32,$AG$31:$AG$36)</f>
        <v>6</v>
      </c>
      <c r="AR32" s="315">
        <f t="shared" ref="AR32:AR34" si="59">AP32-AQ32</f>
        <v>-2</v>
      </c>
      <c r="AT32" s="315">
        <v>2</v>
      </c>
      <c r="AU32" s="315" t="str">
        <f t="shared" ref="AU32:AU34" si="60">VLOOKUP($AT32,$AI$31:$AR$34,6,FALSE)</f>
        <v>Italien</v>
      </c>
      <c r="AV32" s="315">
        <f t="shared" ref="AV32:AV34" si="61">VLOOKUP($AU32,$AN$31:$AR$34,2,FALSE)</f>
        <v>6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4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2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1</v>
      </c>
      <c r="BI32" s="367">
        <f t="shared" si="52"/>
        <v>5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502">
        <v>3</v>
      </c>
      <c r="H33" s="360" t="s">
        <v>6</v>
      </c>
      <c r="I33" s="499">
        <v>2</v>
      </c>
      <c r="J33" s="499">
        <v>1</v>
      </c>
      <c r="K33" s="437">
        <f>IF('Resultat &amp; tabell'!J33="",0,BI33)</f>
        <v>1</v>
      </c>
      <c r="L33" s="427">
        <v>3</v>
      </c>
      <c r="M33" s="458" t="str">
        <f>VLOOKUP(L33,$AT$31:$AY$34,2,FALSE)</f>
        <v>England</v>
      </c>
      <c r="N33" s="459">
        <f>VLOOKUP(M33,$AU$31:$AY$34,2,FALSE)</f>
        <v>1</v>
      </c>
      <c r="O33" s="459">
        <f>VLOOKUP(M33,$AU$31:$AY$34,3,FALSE)</f>
        <v>4</v>
      </c>
      <c r="P33" s="459">
        <f>VLOOKUP(M33,$AU$31:$AY$34,4,FALSE)</f>
        <v>6</v>
      </c>
      <c r="Q33" s="460">
        <f>VLOOKUP(M33,$AU$31:$AY$34,5,FALSE)</f>
        <v>-2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3</v>
      </c>
      <c r="AB33" s="320">
        <f t="shared" si="47"/>
        <v>3</v>
      </c>
      <c r="AC33" s="320">
        <f t="shared" si="48"/>
        <v>2</v>
      </c>
      <c r="AD33" s="319" t="s">
        <v>59</v>
      </c>
      <c r="AE33" s="320">
        <f t="shared" si="49"/>
        <v>0</v>
      </c>
      <c r="AF33" s="316">
        <f t="shared" si="50"/>
        <v>2</v>
      </c>
      <c r="AG33" s="316">
        <f t="shared" si="51"/>
        <v>3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1</v>
      </c>
      <c r="AM33" s="315">
        <f t="shared" si="55"/>
        <v>3</v>
      </c>
      <c r="AN33" s="319" t="s">
        <v>56</v>
      </c>
      <c r="AO33" s="315">
        <f t="shared" si="56"/>
        <v>1</v>
      </c>
      <c r="AP33" s="315">
        <f t="shared" si="57"/>
        <v>1</v>
      </c>
      <c r="AQ33" s="315">
        <f t="shared" si="58"/>
        <v>8</v>
      </c>
      <c r="AR33" s="315">
        <f t="shared" si="59"/>
        <v>-7</v>
      </c>
      <c r="AT33" s="315">
        <v>3</v>
      </c>
      <c r="AU33" s="315" t="str">
        <f t="shared" si="60"/>
        <v>England</v>
      </c>
      <c r="AV33" s="315">
        <f t="shared" si="61"/>
        <v>1</v>
      </c>
      <c r="AW33" s="315">
        <f t="shared" si="62"/>
        <v>4</v>
      </c>
      <c r="AX33" s="315">
        <f t="shared" si="63"/>
        <v>6</v>
      </c>
      <c r="AY33" s="315">
        <f t="shared" si="64"/>
        <v>-2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1</v>
      </c>
      <c r="BI33" s="367">
        <f t="shared" si="52"/>
        <v>1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502">
        <v>3</v>
      </c>
      <c r="H34" s="360" t="s">
        <v>6</v>
      </c>
      <c r="I34" s="499">
        <v>0</v>
      </c>
      <c r="J34" s="499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1</v>
      </c>
      <c r="O34" s="444">
        <f>VLOOKUP(M34,$AU$31:$AY$34,3,FALSE)</f>
        <v>1</v>
      </c>
      <c r="P34" s="444">
        <f>VLOOKUP(M34,$AU$31:$AY$34,4,FALSE)</f>
        <v>8</v>
      </c>
      <c r="Q34" s="445">
        <f>VLOOKUP(M34,$AU$31:$AY$34,5,FALSE)</f>
        <v>-7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3</v>
      </c>
      <c r="AI34" s="315">
        <f>RANK($AJ34,$AJ$31:$AJ$34,1)+COUNTIF($AJ$31:$AJ34,$AJ34)-1</f>
        <v>2</v>
      </c>
      <c r="AJ34" s="315">
        <f>AK34+AL34+AM34</f>
        <v>2</v>
      </c>
      <c r="AK34" s="315">
        <f t="shared" si="53"/>
        <v>0</v>
      </c>
      <c r="AL34" s="315">
        <f t="shared" si="54"/>
        <v>0</v>
      </c>
      <c r="AM34" s="315">
        <f t="shared" si="55"/>
        <v>2</v>
      </c>
      <c r="AN34" s="319" t="s">
        <v>60</v>
      </c>
      <c r="AO34" s="315">
        <f t="shared" si="56"/>
        <v>6</v>
      </c>
      <c r="AP34" s="315">
        <f t="shared" si="57"/>
        <v>6</v>
      </c>
      <c r="AQ34" s="315">
        <f t="shared" si="58"/>
        <v>4</v>
      </c>
      <c r="AR34" s="315">
        <f t="shared" si="59"/>
        <v>2</v>
      </c>
      <c r="AT34" s="315">
        <v>4</v>
      </c>
      <c r="AU34" s="315" t="str">
        <f t="shared" si="60"/>
        <v>Costa Rica</v>
      </c>
      <c r="AV34" s="315">
        <f t="shared" si="61"/>
        <v>1</v>
      </c>
      <c r="AW34" s="315">
        <f t="shared" si="62"/>
        <v>1</v>
      </c>
      <c r="AX34" s="315">
        <f t="shared" si="63"/>
        <v>8</v>
      </c>
      <c r="AY34" s="315">
        <f t="shared" si="64"/>
        <v>-7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502">
        <v>1</v>
      </c>
      <c r="H35" s="360" t="s">
        <v>6</v>
      </c>
      <c r="I35" s="499">
        <v>3</v>
      </c>
      <c r="J35" s="499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3</v>
      </c>
      <c r="AD35" s="319" t="s">
        <v>55</v>
      </c>
      <c r="AE35" s="320">
        <f t="shared" si="49"/>
        <v>3</v>
      </c>
      <c r="AF35" s="316">
        <f t="shared" si="50"/>
        <v>3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502">
        <v>1</v>
      </c>
      <c r="H36" s="360" t="s">
        <v>6</v>
      </c>
      <c r="I36" s="499">
        <v>1</v>
      </c>
      <c r="J36" s="499" t="s">
        <v>214</v>
      </c>
      <c r="K36" s="437">
        <f>IF('Resultat &amp; tabell'!J36="",0,BI36)</f>
        <v>1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1</v>
      </c>
      <c r="AB36" s="320">
        <f t="shared" si="47"/>
        <v>1</v>
      </c>
      <c r="AC36" s="320">
        <f t="shared" si="48"/>
        <v>1</v>
      </c>
      <c r="AD36" s="319" t="s">
        <v>59</v>
      </c>
      <c r="AE36" s="320">
        <f t="shared" si="49"/>
        <v>1</v>
      </c>
      <c r="AF36" s="316">
        <f t="shared" si="50"/>
        <v>1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1</v>
      </c>
      <c r="BI36" s="367">
        <f t="shared" si="52"/>
        <v>1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503">
        <v>2</v>
      </c>
      <c r="H40" s="360" t="s">
        <v>6</v>
      </c>
      <c r="I40" s="500">
        <v>1</v>
      </c>
      <c r="J40" s="500">
        <v>1</v>
      </c>
      <c r="K40" s="437">
        <f>IF('Resultat &amp; tabell'!J40="",0,BI40)</f>
        <v>5</v>
      </c>
      <c r="L40" s="438">
        <v>1</v>
      </c>
      <c r="M40" s="439" t="str">
        <f>VLOOKUP(L40,$AT$40:$AY$43,2,FALSE)</f>
        <v>Frankrike</v>
      </c>
      <c r="N40" s="440">
        <f>VLOOKUP(M40,$AU$40:$AY$43,2,FALSE)</f>
        <v>7</v>
      </c>
      <c r="O40" s="440">
        <f>VLOOKUP(M40,$AU$40:$AY$43,3,FALSE)</f>
        <v>9</v>
      </c>
      <c r="P40" s="440">
        <f>VLOOKUP(M40,$AU$40:$AY$43,4,FALSE)</f>
        <v>4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3</v>
      </c>
      <c r="AB40" s="320">
        <f t="shared" ref="AB40:AB45" si="66">G40</f>
        <v>2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0</v>
      </c>
      <c r="AF40" s="316">
        <f t="shared" ref="AF40:AF45" si="69">I40</f>
        <v>1</v>
      </c>
      <c r="AG40" s="316">
        <f t="shared" ref="AG40:AG45" si="70">G40</f>
        <v>2</v>
      </c>
      <c r="AI40" s="315">
        <f>RANK($AJ40,$AJ$40:$AJ$43,1)+COUNTIF($AJ$40:$AJ40,$AJ40)-1</f>
        <v>2</v>
      </c>
      <c r="AJ40" s="315">
        <f>AK40+AL40+AM40</f>
        <v>2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5</v>
      </c>
      <c r="AP40" s="315">
        <f>SUMIF($Z$40:$Z$45,$AN40,$AB$40:$AB$45)+SUMIF($AD$40:$AD$45,$AN40,$AF$40:$AF$45)</f>
        <v>5</v>
      </c>
      <c r="AQ40" s="315">
        <f>SUMIF($Z$40:$Z$45,$AN40,$AC$40:$AC$45)+SUMIF($AD$40:$AD$45,$AN40,$AG$40:$AG$45)</f>
        <v>4</v>
      </c>
      <c r="AR40" s="315">
        <f>AP40-AQ40</f>
        <v>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7</v>
      </c>
      <c r="AW40" s="315">
        <f>VLOOKUP($AU40,$AN$40:$AR$43,3,FALSE)</f>
        <v>9</v>
      </c>
      <c r="AX40" s="315">
        <f>VLOOKUP($AU40,$AN$40:$AR$43,4,FALSE)</f>
        <v>4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2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1</v>
      </c>
      <c r="BI40" s="367">
        <f t="shared" ref="BI40:BI45" si="71">SUM(BE40+BG40+BH40)</f>
        <v>5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503">
        <v>4</v>
      </c>
      <c r="H41" s="360" t="s">
        <v>6</v>
      </c>
      <c r="I41" s="500">
        <v>0</v>
      </c>
      <c r="J41" s="500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Schweiz</v>
      </c>
      <c r="N41" s="444">
        <f>VLOOKUP(M41,$AU$40:$AY$43,2,FALSE)</f>
        <v>5</v>
      </c>
      <c r="O41" s="444">
        <f>VLOOKUP(M41,$AU$40:$AY$43,3,FALSE)</f>
        <v>5</v>
      </c>
      <c r="P41" s="444">
        <f>VLOOKUP(M41,$AU$40:$AY$43,4,FALSE)</f>
        <v>4</v>
      </c>
      <c r="Q41" s="445">
        <f>VLOOKUP(M41,$AU$40:$AY$43,5,FALSE)</f>
        <v>1</v>
      </c>
      <c r="Z41" s="319" t="s">
        <v>64</v>
      </c>
      <c r="AA41" s="320">
        <f t="shared" si="65"/>
        <v>3</v>
      </c>
      <c r="AB41" s="320">
        <f t="shared" si="66"/>
        <v>4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4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7</v>
      </c>
      <c r="AP41" s="315">
        <f t="shared" ref="AP41:AP43" si="76">SUMIF($Z$40:$Z$45,$AN41,$AB$40:$AB$45)+SUMIF($AD$40:$AD$45,$AN41,$AF$40:$AF$45)</f>
        <v>9</v>
      </c>
      <c r="AQ41" s="315">
        <f t="shared" ref="AQ41:AQ43" si="77">SUMIF($Z$40:$Z$45,$AN41,$AC$40:$AC$45)+SUMIF($AD$40:$AD$45,$AN41,$AG$40:$AG$45)</f>
        <v>4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Schweiz</v>
      </c>
      <c r="AV41" s="315">
        <f t="shared" ref="AV41:AV43" si="80">VLOOKUP($AU41,$AN$40:$AR$43,2,FALSE)</f>
        <v>5</v>
      </c>
      <c r="AW41" s="315">
        <f t="shared" ref="AW41:AW43" si="81">VLOOKUP($AU41,$AN$40:$AR$43,3,FALSE)</f>
        <v>5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503">
        <v>2</v>
      </c>
      <c r="H42" s="360" t="s">
        <v>6</v>
      </c>
      <c r="I42" s="500">
        <v>2</v>
      </c>
      <c r="J42" s="500" t="s">
        <v>214</v>
      </c>
      <c r="K42" s="437">
        <f>IF('Resultat &amp; tabell'!J42="",0,BI42)</f>
        <v>2</v>
      </c>
      <c r="L42" s="427">
        <v>3</v>
      </c>
      <c r="M42" s="458" t="str">
        <f>VLOOKUP(L42,$AT$40:$AY$43,2,FALSE)</f>
        <v>Ecuador</v>
      </c>
      <c r="N42" s="459">
        <f>VLOOKUP(M42,$AU$40:$AY$43,2,FALSE)</f>
        <v>3</v>
      </c>
      <c r="O42" s="459">
        <f>VLOOKUP(M42,$AU$40:$AY$43,3,FALSE)</f>
        <v>6</v>
      </c>
      <c r="P42" s="459">
        <f>VLOOKUP(M42,$AU$40:$AY$43,4,FALSE)</f>
        <v>6</v>
      </c>
      <c r="Q42" s="460">
        <f>VLOOKUP(M42,$AU$40:$AY$43,5,FALSE)</f>
        <v>0</v>
      </c>
      <c r="Z42" s="319" t="s">
        <v>62</v>
      </c>
      <c r="AA42" s="320">
        <f t="shared" si="65"/>
        <v>1</v>
      </c>
      <c r="AB42" s="320">
        <f t="shared" si="66"/>
        <v>2</v>
      </c>
      <c r="AC42" s="320">
        <f t="shared" si="67"/>
        <v>2</v>
      </c>
      <c r="AD42" s="319" t="s">
        <v>64</v>
      </c>
      <c r="AE42" s="320">
        <f t="shared" si="68"/>
        <v>1</v>
      </c>
      <c r="AF42" s="316">
        <f t="shared" si="69"/>
        <v>2</v>
      </c>
      <c r="AG42" s="316">
        <f t="shared" si="70"/>
        <v>2</v>
      </c>
      <c r="AI42" s="315">
        <f>RANK($AJ42,$AJ$40:$AJ$43,1)+COUNTIF($AJ$40:$AJ42,$AJ42)-1</f>
        <v>3</v>
      </c>
      <c r="AJ42" s="315">
        <f>AK42+AL42+AM42</f>
        <v>3</v>
      </c>
      <c r="AK42" s="315">
        <f t="shared" si="72"/>
        <v>0</v>
      </c>
      <c r="AL42" s="315">
        <f t="shared" si="73"/>
        <v>0</v>
      </c>
      <c r="AM42" s="315">
        <f t="shared" si="74"/>
        <v>3</v>
      </c>
      <c r="AN42" s="319" t="s">
        <v>63</v>
      </c>
      <c r="AO42" s="315">
        <f t="shared" si="75"/>
        <v>3</v>
      </c>
      <c r="AP42" s="315">
        <f t="shared" si="76"/>
        <v>6</v>
      </c>
      <c r="AQ42" s="315">
        <f t="shared" si="77"/>
        <v>6</v>
      </c>
      <c r="AR42" s="315">
        <f t="shared" si="78"/>
        <v>0</v>
      </c>
      <c r="AT42" s="315">
        <v>3</v>
      </c>
      <c r="AU42" s="315" t="str">
        <f t="shared" si="79"/>
        <v>Ecuador</v>
      </c>
      <c r="AV42" s="315">
        <f t="shared" si="80"/>
        <v>3</v>
      </c>
      <c r="AW42" s="315">
        <f t="shared" si="81"/>
        <v>6</v>
      </c>
      <c r="AX42" s="315">
        <f t="shared" si="82"/>
        <v>6</v>
      </c>
      <c r="AY42" s="315">
        <f t="shared" si="83"/>
        <v>0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2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0</v>
      </c>
      <c r="BI42" s="367">
        <f t="shared" si="71"/>
        <v>2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503">
        <v>1</v>
      </c>
      <c r="H43" s="360" t="s">
        <v>6</v>
      </c>
      <c r="I43" s="500">
        <v>3</v>
      </c>
      <c r="J43" s="500">
        <v>2</v>
      </c>
      <c r="K43" s="437">
        <f>IF('Resultat &amp; tabell'!J43="",0,BI43)</f>
        <v>3</v>
      </c>
      <c r="L43" s="427">
        <v>4</v>
      </c>
      <c r="M43" s="447" t="str">
        <f>VLOOKUP(L43,$AT$40:$AY$43,2,FALSE)</f>
        <v>Honduras</v>
      </c>
      <c r="N43" s="444">
        <f>VLOOKUP(M43,$AU$40:$AY$43,2,FALSE)</f>
        <v>1</v>
      </c>
      <c r="O43" s="444">
        <f>VLOOKUP(M43,$AU$40:$AY$43,3,FALSE)</f>
        <v>2</v>
      </c>
      <c r="P43" s="444">
        <f>VLOOKUP(M43,$AU$40:$AY$43,4,FALSE)</f>
        <v>8</v>
      </c>
      <c r="Q43" s="445">
        <f>VLOOKUP(M43,$AU$40:$AY$43,5,FALSE)</f>
        <v>-6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3</v>
      </c>
      <c r="AD43" s="319" t="s">
        <v>63</v>
      </c>
      <c r="AE43" s="320">
        <f t="shared" si="68"/>
        <v>3</v>
      </c>
      <c r="AF43" s="316">
        <f t="shared" si="69"/>
        <v>3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0</v>
      </c>
      <c r="AM43" s="315">
        <f t="shared" si="74"/>
        <v>4</v>
      </c>
      <c r="AN43" s="319" t="s">
        <v>65</v>
      </c>
      <c r="AO43" s="315">
        <f t="shared" si="75"/>
        <v>1</v>
      </c>
      <c r="AP43" s="315">
        <f t="shared" si="76"/>
        <v>2</v>
      </c>
      <c r="AQ43" s="315">
        <f t="shared" si="77"/>
        <v>8</v>
      </c>
      <c r="AR43" s="315">
        <f t="shared" si="78"/>
        <v>-6</v>
      </c>
      <c r="AT43" s="315">
        <v>4</v>
      </c>
      <c r="AU43" s="315" t="str">
        <f t="shared" si="79"/>
        <v>Honduras</v>
      </c>
      <c r="AV43" s="315">
        <f t="shared" si="80"/>
        <v>1</v>
      </c>
      <c r="AW43" s="315">
        <f t="shared" si="81"/>
        <v>2</v>
      </c>
      <c r="AX43" s="315">
        <f t="shared" si="82"/>
        <v>8</v>
      </c>
      <c r="AY43" s="315">
        <f t="shared" si="83"/>
        <v>-6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1</v>
      </c>
      <c r="BI43" s="367">
        <f t="shared" si="71"/>
        <v>3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503">
        <v>1</v>
      </c>
      <c r="H44" s="360" t="s">
        <v>6</v>
      </c>
      <c r="I44" s="500">
        <v>1</v>
      </c>
      <c r="J44" s="500" t="s">
        <v>214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1</v>
      </c>
      <c r="AC44" s="320">
        <f t="shared" si="67"/>
        <v>1</v>
      </c>
      <c r="AD44" s="319" t="s">
        <v>62</v>
      </c>
      <c r="AE44" s="320">
        <f t="shared" si="68"/>
        <v>1</v>
      </c>
      <c r="AF44" s="316">
        <f t="shared" si="69"/>
        <v>1</v>
      </c>
      <c r="AG44" s="316">
        <f t="shared" si="70"/>
        <v>1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503">
        <v>2</v>
      </c>
      <c r="H45" s="360" t="s">
        <v>6</v>
      </c>
      <c r="I45" s="500">
        <v>3</v>
      </c>
      <c r="J45" s="500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2</v>
      </c>
      <c r="AC45" s="320">
        <f t="shared" si="67"/>
        <v>3</v>
      </c>
      <c r="AD45" s="319" t="s">
        <v>64</v>
      </c>
      <c r="AE45" s="320">
        <f t="shared" si="68"/>
        <v>3</v>
      </c>
      <c r="AF45" s="316">
        <f t="shared" si="69"/>
        <v>3</v>
      </c>
      <c r="AG45" s="316">
        <f t="shared" si="70"/>
        <v>2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504">
        <v>3</v>
      </c>
      <c r="H49" s="360" t="s">
        <v>6</v>
      </c>
      <c r="I49" s="501">
        <v>2</v>
      </c>
      <c r="J49" s="501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12</v>
      </c>
      <c r="P49" s="440">
        <f>VLOOKUP(M49,$AU$49:$AY$52,4,FALSE)</f>
        <v>4</v>
      </c>
      <c r="Q49" s="441">
        <f>VLOOKUP(M49,$AU$49:$AY$52,5,FALSE)</f>
        <v>8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2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2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12</v>
      </c>
      <c r="AQ49" s="315">
        <f>SUMIF($Z$49:$Z$54,$AN49,$AC$49:$AC$54)+SUMIF($AD$49:$AD$54,$AN49,$AG$49:$AG$54)</f>
        <v>4</v>
      </c>
      <c r="AR49" s="315">
        <f>AP49-AQ49</f>
        <v>8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12</v>
      </c>
      <c r="AX49" s="315">
        <f>VLOOKUP($AU49,$AN$49:$AR$52,4,FALSE)</f>
        <v>4</v>
      </c>
      <c r="AY49" s="315">
        <f>VLOOKUP($AU49,$AN$49:$AR$52,5,FALSE)</f>
        <v>8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504">
        <v>1</v>
      </c>
      <c r="H50" s="360" t="s">
        <v>6</v>
      </c>
      <c r="I50" s="501">
        <v>2</v>
      </c>
      <c r="J50" s="501" t="s">
        <v>214</v>
      </c>
      <c r="K50" s="437">
        <f>IF('Resultat &amp; tabell'!J50="",0,BI50)</f>
        <v>1</v>
      </c>
      <c r="L50" s="427">
        <v>2</v>
      </c>
      <c r="M50" s="443" t="str">
        <f>VLOOKUP(L50,$AT$49:$AY$52,2,FALSE)</f>
        <v>Bosnien</v>
      </c>
      <c r="N50" s="444">
        <f>VLOOKUP(M50,$AU$49:$AY$52,2,FALSE)</f>
        <v>6</v>
      </c>
      <c r="O50" s="444">
        <f>VLOOKUP(M50,$AU$49:$AY$52,3,FALSE)</f>
        <v>8</v>
      </c>
      <c r="P50" s="444">
        <f>VLOOKUP(M50,$AU$49:$AY$52,4,FALSE)</f>
        <v>4</v>
      </c>
      <c r="Q50" s="445">
        <f>VLOOKUP(M50,$AU$49:$AY$52,5,FALSE)</f>
        <v>4</v>
      </c>
      <c r="Z50" s="319" t="s">
        <v>69</v>
      </c>
      <c r="AA50" s="320">
        <f t="shared" si="84"/>
        <v>0</v>
      </c>
      <c r="AB50" s="320">
        <f t="shared" si="85"/>
        <v>1</v>
      </c>
      <c r="AC50" s="320">
        <f t="shared" si="86"/>
        <v>2</v>
      </c>
      <c r="AD50" s="319" t="s">
        <v>70</v>
      </c>
      <c r="AE50" s="320">
        <f t="shared" si="87"/>
        <v>3</v>
      </c>
      <c r="AF50" s="316">
        <f t="shared" si="88"/>
        <v>2</v>
      </c>
      <c r="AG50" s="316">
        <f t="shared" si="89"/>
        <v>1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10</v>
      </c>
      <c r="AR50" s="315">
        <f t="shared" ref="AR50:AR52" si="97">AP50-AQ50</f>
        <v>-9</v>
      </c>
      <c r="AT50" s="315">
        <v>2</v>
      </c>
      <c r="AU50" s="315" t="str">
        <f t="shared" ref="AU50:AU52" si="98">VLOOKUP($AT50,$AI$49:$AR$52,6,FALSE)</f>
        <v>Bosnien</v>
      </c>
      <c r="AV50" s="315">
        <f t="shared" ref="AV50:AV52" si="99">VLOOKUP($AU50,$AN$49:$AR$52,2,FALSE)</f>
        <v>6</v>
      </c>
      <c r="AW50" s="315">
        <f t="shared" ref="AW50:AW52" si="100">VLOOKUP($AU50,$AN$49:$AR$52,3,FALSE)</f>
        <v>8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4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504">
        <v>5</v>
      </c>
      <c r="H51" s="360" t="s">
        <v>6</v>
      </c>
      <c r="I51" s="501">
        <v>0</v>
      </c>
      <c r="J51" s="501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Nigeria</v>
      </c>
      <c r="N51" s="459">
        <f>VLOOKUP(M51,$AU$49:$AY$52,2,FALSE)</f>
        <v>3</v>
      </c>
      <c r="O51" s="459">
        <f>VLOOKUP(M51,$AU$49:$AY$52,3,FALSE)</f>
        <v>5</v>
      </c>
      <c r="P51" s="459">
        <f>VLOOKUP(M51,$AU$49:$AY$52,4,FALSE)</f>
        <v>8</v>
      </c>
      <c r="Q51" s="460">
        <f>VLOOKUP(M51,$AU$49:$AY$52,5,FALSE)</f>
        <v>-3</v>
      </c>
      <c r="Z51" s="319" t="s">
        <v>67</v>
      </c>
      <c r="AA51" s="320">
        <f t="shared" si="84"/>
        <v>3</v>
      </c>
      <c r="AB51" s="320">
        <f t="shared" si="85"/>
        <v>5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5</v>
      </c>
      <c r="AI51" s="315">
        <f>RANK($AJ51,$AJ$49:$AJ$52,1)+COUNTIF($AJ$49:$AJ51,$AJ51)-1</f>
        <v>2</v>
      </c>
      <c r="AJ51" s="315">
        <f>AK51+AL51+AM51</f>
        <v>2</v>
      </c>
      <c r="AK51" s="315">
        <f t="shared" si="91"/>
        <v>0</v>
      </c>
      <c r="AL51" s="315">
        <f t="shared" si="92"/>
        <v>0</v>
      </c>
      <c r="AM51" s="315">
        <f t="shared" si="93"/>
        <v>2</v>
      </c>
      <c r="AN51" s="319" t="s">
        <v>68</v>
      </c>
      <c r="AO51" s="315">
        <f t="shared" si="94"/>
        <v>6</v>
      </c>
      <c r="AP51" s="315">
        <f t="shared" si="95"/>
        <v>8</v>
      </c>
      <c r="AQ51" s="315">
        <f t="shared" si="96"/>
        <v>4</v>
      </c>
      <c r="AR51" s="315">
        <f t="shared" si="97"/>
        <v>4</v>
      </c>
      <c r="AT51" s="315">
        <v>3</v>
      </c>
      <c r="AU51" s="315" t="str">
        <f t="shared" si="98"/>
        <v>Nigeria</v>
      </c>
      <c r="AV51" s="315">
        <f t="shared" si="99"/>
        <v>3</v>
      </c>
      <c r="AW51" s="315">
        <f t="shared" si="100"/>
        <v>5</v>
      </c>
      <c r="AX51" s="315">
        <f t="shared" si="101"/>
        <v>8</v>
      </c>
      <c r="AY51" s="315">
        <f t="shared" si="102"/>
        <v>-3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504">
        <v>1</v>
      </c>
      <c r="H52" s="360" t="s">
        <v>6</v>
      </c>
      <c r="I52" s="501">
        <v>3</v>
      </c>
      <c r="J52" s="501">
        <v>2</v>
      </c>
      <c r="K52" s="437">
        <f>IF('Resultat &amp; tabell'!J52="",0,BI52)</f>
        <v>2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10</v>
      </c>
      <c r="Q52" s="445">
        <f>VLOOKUP(M52,$AU$49:$AY$52,5,FALSE)</f>
        <v>-9</v>
      </c>
      <c r="Z52" s="319" t="s">
        <v>70</v>
      </c>
      <c r="AA52" s="320">
        <f t="shared" si="84"/>
        <v>0</v>
      </c>
      <c r="AB52" s="320">
        <f t="shared" si="85"/>
        <v>1</v>
      </c>
      <c r="AC52" s="320">
        <f t="shared" si="86"/>
        <v>3</v>
      </c>
      <c r="AD52" s="319" t="s">
        <v>68</v>
      </c>
      <c r="AE52" s="320">
        <f t="shared" si="87"/>
        <v>3</v>
      </c>
      <c r="AF52" s="316">
        <f t="shared" si="88"/>
        <v>3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3</v>
      </c>
      <c r="AP52" s="315">
        <f t="shared" si="95"/>
        <v>5</v>
      </c>
      <c r="AQ52" s="315">
        <f t="shared" si="96"/>
        <v>8</v>
      </c>
      <c r="AR52" s="315">
        <f t="shared" si="97"/>
        <v>-3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10</v>
      </c>
      <c r="AY52" s="315">
        <f t="shared" si="102"/>
        <v>-9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504">
        <v>2</v>
      </c>
      <c r="H53" s="360" t="s">
        <v>6</v>
      </c>
      <c r="I53" s="501">
        <v>4</v>
      </c>
      <c r="J53" s="501">
        <v>2</v>
      </c>
      <c r="K53" s="437">
        <f>IF('Resultat &amp; tabell'!J53="",0,BI53)</f>
        <v>0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2</v>
      </c>
      <c r="AC53" s="320">
        <f t="shared" si="86"/>
        <v>4</v>
      </c>
      <c r="AD53" s="319" t="s">
        <v>67</v>
      </c>
      <c r="AE53" s="320">
        <f t="shared" si="87"/>
        <v>3</v>
      </c>
      <c r="AF53" s="316">
        <f t="shared" si="88"/>
        <v>4</v>
      </c>
      <c r="AG53" s="316">
        <f t="shared" si="89"/>
        <v>2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0</v>
      </c>
      <c r="BI53" s="367">
        <f t="shared" si="90"/>
        <v>0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504">
        <v>3</v>
      </c>
      <c r="H54" s="360" t="s">
        <v>6</v>
      </c>
      <c r="I54" s="501">
        <v>0</v>
      </c>
      <c r="J54" s="501">
        <v>1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3</v>
      </c>
      <c r="AC54" s="320">
        <f t="shared" si="86"/>
        <v>0</v>
      </c>
      <c r="AD54" s="319" t="s">
        <v>69</v>
      </c>
      <c r="AE54" s="320">
        <f t="shared" si="87"/>
        <v>0</v>
      </c>
      <c r="AF54" s="316">
        <f t="shared" si="88"/>
        <v>0</v>
      </c>
      <c r="AG54" s="316">
        <f t="shared" si="89"/>
        <v>3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2</v>
      </c>
      <c r="BH54" s="383">
        <f>IF(J54='Resultat &amp; tabell'!$J54,1,0)</f>
        <v>0</v>
      </c>
      <c r="BI54" s="367">
        <f t="shared" si="90"/>
        <v>2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513">
        <v>2</v>
      </c>
      <c r="H58" s="360" t="s">
        <v>6</v>
      </c>
      <c r="I58" s="505">
        <v>2</v>
      </c>
      <c r="J58" s="505" t="s">
        <v>214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8</v>
      </c>
      <c r="P58" s="440">
        <f>VLOOKUP(M58,$AU$58:$AY$61,4,FALSE)</f>
        <v>3</v>
      </c>
      <c r="Q58" s="441">
        <f>VLOOKUP(M58,$AU$58:$AY$61,5,FALSE)</f>
        <v>5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8</v>
      </c>
      <c r="AQ58" s="315">
        <f>SUMIF($Z$58:$Z$63,$AN58,$AC$58:$AC$63)+SUMIF($AD$58:$AD$63,$AN58,$AG$58:$AG$63)</f>
        <v>3</v>
      </c>
      <c r="AR58" s="315">
        <f>AP58-AQ58</f>
        <v>5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8</v>
      </c>
      <c r="AX58" s="315">
        <f>VLOOKUP($AU58,$AN$58:$AR$61,4,FALSE)</f>
        <v>3</v>
      </c>
      <c r="AY58" s="315">
        <f>VLOOKUP($AU58,$AN$58:$AR$61,5,FALSE)</f>
        <v>5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513">
        <v>1</v>
      </c>
      <c r="H59" s="360" t="s">
        <v>6</v>
      </c>
      <c r="I59" s="505">
        <v>1</v>
      </c>
      <c r="J59" s="505">
        <v>2</v>
      </c>
      <c r="K59" s="437">
        <f>IF('Resultat &amp; tabell'!J59="",0,BI59)</f>
        <v>3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7</v>
      </c>
      <c r="P59" s="444">
        <f>VLOOKUP(M59,$AU$58:$AY$61,4,FALSE)</f>
        <v>3</v>
      </c>
      <c r="Q59" s="445">
        <f>VLOOKUP(M59,$AU$58:$AY$61,5,FALSE)</f>
        <v>4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7</v>
      </c>
      <c r="AR59" s="315">
        <f t="shared" ref="AR59:AR61" si="116">AP59-AQ59</f>
        <v>-5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7</v>
      </c>
      <c r="AX59" s="315">
        <f t="shared" ref="AX59:AX61" si="120">VLOOKUP($AU59,$AN$58:$AR$61,4,FALSE)</f>
        <v>3</v>
      </c>
      <c r="AY59" s="315">
        <f t="shared" ref="AY59:AY61" si="121">VLOOKUP($AU59,$AN$58:$AR$61,5,FALSE)</f>
        <v>4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1</v>
      </c>
      <c r="BI59" s="367">
        <f t="shared" si="109"/>
        <v>3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513">
        <v>3</v>
      </c>
      <c r="H60" s="360" t="s">
        <v>6</v>
      </c>
      <c r="I60" s="505">
        <v>0</v>
      </c>
      <c r="J60" s="505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2</v>
      </c>
      <c r="P60" s="459">
        <f>VLOOKUP(M60,$AU$58:$AY$61,4,FALSE)</f>
        <v>6</v>
      </c>
      <c r="Q60" s="460">
        <f>VLOOKUP(M60,$AU$58:$AY$61,5,FALSE)</f>
        <v>-4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3</v>
      </c>
      <c r="AR60" s="315">
        <f t="shared" si="116"/>
        <v>4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2</v>
      </c>
      <c r="AX60" s="315">
        <f t="shared" si="120"/>
        <v>6</v>
      </c>
      <c r="AY60" s="315">
        <f t="shared" si="121"/>
        <v>-4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513">
        <v>0</v>
      </c>
      <c r="H61" s="360" t="s">
        <v>6</v>
      </c>
      <c r="I61" s="505">
        <v>2</v>
      </c>
      <c r="J61" s="505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7</v>
      </c>
      <c r="Q61" s="445">
        <f>VLOOKUP(M61,$AU$58:$AY$61,5,FALSE)</f>
        <v>-5</v>
      </c>
      <c r="Z61" s="319" t="s">
        <v>75</v>
      </c>
      <c r="AA61" s="320">
        <f t="shared" si="103"/>
        <v>0</v>
      </c>
      <c r="AB61" s="320">
        <f t="shared" si="104"/>
        <v>0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0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2</v>
      </c>
      <c r="AQ61" s="315">
        <f t="shared" si="115"/>
        <v>6</v>
      </c>
      <c r="AR61" s="315">
        <f t="shared" si="116"/>
        <v>-4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7</v>
      </c>
      <c r="AY61" s="315">
        <f t="shared" si="121"/>
        <v>-5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513">
        <v>1</v>
      </c>
      <c r="H62" s="360" t="s">
        <v>6</v>
      </c>
      <c r="I62" s="505">
        <v>3</v>
      </c>
      <c r="J62" s="505">
        <v>2</v>
      </c>
      <c r="K62" s="437">
        <f>IF('Resultat &amp; tabell'!J62="",0,BI62)</f>
        <v>0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3</v>
      </c>
      <c r="AD62" s="319" t="s">
        <v>72</v>
      </c>
      <c r="AE62" s="320">
        <f t="shared" si="106"/>
        <v>3</v>
      </c>
      <c r="AF62" s="316">
        <f t="shared" si="107"/>
        <v>3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0</v>
      </c>
      <c r="BI62" s="367">
        <f t="shared" si="109"/>
        <v>0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513">
        <v>3</v>
      </c>
      <c r="H63" s="360" t="s">
        <v>6</v>
      </c>
      <c r="I63" s="505">
        <v>1</v>
      </c>
      <c r="J63" s="505">
        <v>1</v>
      </c>
      <c r="K63" s="437">
        <f>IF('Resultat &amp; tabell'!J63="",0,BI63)</f>
        <v>0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3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3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0</v>
      </c>
      <c r="BH63" s="383">
        <f>IF(J63='Resultat &amp; tabell'!$J63,1,0)</f>
        <v>0</v>
      </c>
      <c r="BI63" s="367">
        <f t="shared" si="109"/>
        <v>0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512">
        <v>2</v>
      </c>
      <c r="H67" s="360" t="s">
        <v>6</v>
      </c>
      <c r="I67" s="506">
        <v>0</v>
      </c>
      <c r="J67" s="506">
        <v>1</v>
      </c>
      <c r="K67" s="437">
        <f>IF('Resultat &amp; tabell'!J67="",0,BI67)</f>
        <v>3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5</v>
      </c>
      <c r="P67" s="440">
        <f>VLOOKUP(M67,$AU$67:$AY$70,4,FALSE)</f>
        <v>0</v>
      </c>
      <c r="Q67" s="441">
        <f>VLOOKUP(M67,$AU$67:$AY$70,5,FALSE)</f>
        <v>5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2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2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5</v>
      </c>
      <c r="AQ67" s="315">
        <f>SUMIF($Z$67:$Z$72,$AN67,$AC$67:$AC$72)+SUMIF($AD$67:$AD$72,$AN67,$AG$67:$AG$72)</f>
        <v>0</v>
      </c>
      <c r="AR67" s="315">
        <f>AP67-AQ67</f>
        <v>5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5</v>
      </c>
      <c r="AX67" s="315">
        <f>VLOOKUP($AU67,$AN$67:$AR$70,4,FALSE)</f>
        <v>0</v>
      </c>
      <c r="AY67" s="315">
        <f>VLOOKUP($AU67,$AN$67:$AR$70,5,FALSE)</f>
        <v>5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2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3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512">
        <v>2</v>
      </c>
      <c r="H68" s="360" t="s">
        <v>6</v>
      </c>
      <c r="I68" s="506">
        <v>1</v>
      </c>
      <c r="J68" s="506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Ryssland</v>
      </c>
      <c r="N68" s="444">
        <f>VLOOKUP(M68,$AU$67:$AY$70,2,FALSE)</f>
        <v>6</v>
      </c>
      <c r="O68" s="444">
        <f>VLOOKUP(M68,$AU$67:$AY$70,3,FALSE)</f>
        <v>5</v>
      </c>
      <c r="P68" s="444">
        <f>VLOOKUP(M68,$AU$67:$AY$70,4,FALSE)</f>
        <v>2</v>
      </c>
      <c r="Q68" s="445">
        <f>VLOOKUP(M68,$AU$67:$AY$70,5,FALSE)</f>
        <v>3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6</v>
      </c>
      <c r="AP68" s="315">
        <f t="shared" ref="AP68:AP70" si="133">SUMIF($Z$67:$Z$72,$AN68,$AB$67:$AB$72)+SUMIF($AD$67:$AD$72,$AN68,$AF$67:$AF$72)</f>
        <v>5</v>
      </c>
      <c r="AQ68" s="315">
        <f t="shared" ref="AQ68:AQ70" si="134">SUMIF($Z$67:$Z$72,$AN68,$AC$67:$AC$72)+SUMIF($AD$67:$AD$72,$AN68,$AG$67:$AG$72)</f>
        <v>2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6</v>
      </c>
      <c r="AW68" s="315">
        <f t="shared" ref="AW68:AW70" si="138">VLOOKUP($AU68,$AN$67:$AR$70,3,FALSE)</f>
        <v>5</v>
      </c>
      <c r="AX68" s="315">
        <f t="shared" ref="AX68:AX70" si="139">VLOOKUP($AU68,$AN$67:$AR$70,4,FALSE)</f>
        <v>2</v>
      </c>
      <c r="AY68" s="315">
        <f t="shared" ref="AY68:AY70" si="140">VLOOKUP($AU68,$AN$67:$AR$70,5,FALSE)</f>
        <v>3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512">
        <v>1</v>
      </c>
      <c r="H69" s="360" t="s">
        <v>6</v>
      </c>
      <c r="I69" s="506">
        <v>0</v>
      </c>
      <c r="J69" s="506">
        <v>1</v>
      </c>
      <c r="K69" s="437">
        <f>IF('Resultat &amp; tabell'!J69="",0,BI69)</f>
        <v>5</v>
      </c>
      <c r="L69" s="427">
        <v>3</v>
      </c>
      <c r="M69" s="458" t="str">
        <f>VLOOKUP(L69,$AT$67:$AY$70,2,FALSE)</f>
        <v>Sydkorea</v>
      </c>
      <c r="N69" s="459">
        <f>VLOOKUP(M69,$AU$67:$AY$70,2,FALSE)</f>
        <v>3</v>
      </c>
      <c r="O69" s="459">
        <f>VLOOKUP(M69,$AU$67:$AY$70,3,FALSE)</f>
        <v>3</v>
      </c>
      <c r="P69" s="459">
        <f>VLOOKUP(M69,$AU$67:$AY$70,4,FALSE)</f>
        <v>4</v>
      </c>
      <c r="Q69" s="460">
        <f>VLOOKUP(M69,$AU$67:$AY$70,5,FALSE)</f>
        <v>-1</v>
      </c>
      <c r="Z69" s="319" t="s">
        <v>77</v>
      </c>
      <c r="AA69" s="320">
        <f t="shared" si="122"/>
        <v>3</v>
      </c>
      <c r="AB69" s="320">
        <f t="shared" si="123"/>
        <v>1</v>
      </c>
      <c r="AC69" s="320">
        <f t="shared" si="124"/>
        <v>0</v>
      </c>
      <c r="AD69" s="319" t="s">
        <v>79</v>
      </c>
      <c r="AE69" s="320">
        <f t="shared" si="125"/>
        <v>0</v>
      </c>
      <c r="AF69" s="316">
        <f t="shared" si="126"/>
        <v>0</v>
      </c>
      <c r="AG69" s="316">
        <f t="shared" si="127"/>
        <v>1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0</v>
      </c>
      <c r="AP69" s="315">
        <f t="shared" si="133"/>
        <v>0</v>
      </c>
      <c r="AQ69" s="315">
        <f t="shared" si="134"/>
        <v>7</v>
      </c>
      <c r="AR69" s="315">
        <f t="shared" si="135"/>
        <v>-7</v>
      </c>
      <c r="AT69" s="315">
        <v>3</v>
      </c>
      <c r="AU69" s="315" t="str">
        <f t="shared" si="136"/>
        <v>Sydkorea</v>
      </c>
      <c r="AV69" s="315">
        <f t="shared" si="137"/>
        <v>3</v>
      </c>
      <c r="AW69" s="315">
        <f t="shared" si="138"/>
        <v>3</v>
      </c>
      <c r="AX69" s="315">
        <f t="shared" si="139"/>
        <v>4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2</v>
      </c>
      <c r="BH69" s="383">
        <f>IF(J69='Resultat &amp; tabell'!$J69,1,0)</f>
        <v>1</v>
      </c>
      <c r="BI69" s="367">
        <f t="shared" si="128"/>
        <v>5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512">
        <v>2</v>
      </c>
      <c r="H70" s="360" t="s">
        <v>6</v>
      </c>
      <c r="I70" s="506">
        <v>0</v>
      </c>
      <c r="J70" s="506">
        <v>1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0</v>
      </c>
      <c r="O70" s="444">
        <f>VLOOKUP(M70,$AU$67:$AY$70,3,FALSE)</f>
        <v>0</v>
      </c>
      <c r="P70" s="444">
        <f>VLOOKUP(M70,$AU$67:$AY$70,4,FALSE)</f>
        <v>7</v>
      </c>
      <c r="Q70" s="445">
        <f>VLOOKUP(M70,$AU$67:$AY$70,5,FALSE)</f>
        <v>-7</v>
      </c>
      <c r="Z70" s="319" t="s">
        <v>80</v>
      </c>
      <c r="AA70" s="320">
        <f t="shared" si="122"/>
        <v>3</v>
      </c>
      <c r="AB70" s="320">
        <f t="shared" si="123"/>
        <v>2</v>
      </c>
      <c r="AC70" s="320">
        <f t="shared" si="124"/>
        <v>0</v>
      </c>
      <c r="AD70" s="319" t="s">
        <v>78</v>
      </c>
      <c r="AE70" s="320">
        <f t="shared" si="125"/>
        <v>0</v>
      </c>
      <c r="AF70" s="316">
        <f t="shared" si="126"/>
        <v>0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3</v>
      </c>
      <c r="AP70" s="315">
        <f t="shared" si="133"/>
        <v>3</v>
      </c>
      <c r="AQ70" s="315">
        <f t="shared" si="134"/>
        <v>4</v>
      </c>
      <c r="AR70" s="315">
        <f t="shared" si="135"/>
        <v>-1</v>
      </c>
      <c r="AT70" s="315">
        <v>4</v>
      </c>
      <c r="AU70" s="315" t="str">
        <f t="shared" si="136"/>
        <v>Algeriet</v>
      </c>
      <c r="AV70" s="315">
        <f t="shared" si="137"/>
        <v>0</v>
      </c>
      <c r="AW70" s="315">
        <f t="shared" si="138"/>
        <v>0</v>
      </c>
      <c r="AX70" s="315">
        <f t="shared" si="139"/>
        <v>7</v>
      </c>
      <c r="AY70" s="315">
        <f t="shared" si="140"/>
        <v>-7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512">
        <v>0</v>
      </c>
      <c r="H71" s="360" t="s">
        <v>6</v>
      </c>
      <c r="I71" s="506">
        <v>2</v>
      </c>
      <c r="J71" s="506">
        <v>2</v>
      </c>
      <c r="K71" s="437">
        <f>IF('Resultat &amp; tabell'!J71="",0,BI71)</f>
        <v>0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0</v>
      </c>
      <c r="AC71" s="320">
        <f t="shared" si="124"/>
        <v>2</v>
      </c>
      <c r="AD71" s="319" t="s">
        <v>77</v>
      </c>
      <c r="AE71" s="320">
        <f t="shared" si="125"/>
        <v>3</v>
      </c>
      <c r="AF71" s="316">
        <f t="shared" si="126"/>
        <v>2</v>
      </c>
      <c r="AG71" s="316">
        <f t="shared" si="127"/>
        <v>0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2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0</v>
      </c>
      <c r="BI71" s="367">
        <f t="shared" si="128"/>
        <v>2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512">
        <v>0</v>
      </c>
      <c r="H72" s="360" t="s">
        <v>6</v>
      </c>
      <c r="I72" s="506">
        <v>3</v>
      </c>
      <c r="J72" s="506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0</v>
      </c>
      <c r="AC72" s="320">
        <f t="shared" si="124"/>
        <v>3</v>
      </c>
      <c r="AD72" s="319" t="s">
        <v>79</v>
      </c>
      <c r="AE72" s="320">
        <f t="shared" si="125"/>
        <v>3</v>
      </c>
      <c r="AF72" s="316">
        <f t="shared" si="126"/>
        <v>3</v>
      </c>
      <c r="AG72" s="316">
        <f t="shared" si="127"/>
        <v>0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Chile</v>
      </c>
      <c r="G76" s="511">
        <v>3</v>
      </c>
      <c r="H76" s="362" t="s">
        <v>6</v>
      </c>
      <c r="I76" s="509">
        <v>1</v>
      </c>
      <c r="J76" s="509">
        <v>1</v>
      </c>
      <c r="K76" s="437">
        <f t="shared" ref="K76:K83" si="141">BI76</f>
        <v>0</v>
      </c>
      <c r="M76" s="507" t="s">
        <v>5</v>
      </c>
      <c r="N76" s="467"/>
      <c r="O76" s="268">
        <f>BO92</f>
        <v>6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Chile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Italien</v>
      </c>
      <c r="G77" s="510">
        <v>0</v>
      </c>
      <c r="H77" s="360" t="s">
        <v>6</v>
      </c>
      <c r="I77" s="508">
        <v>2</v>
      </c>
      <c r="J77" s="508">
        <v>2</v>
      </c>
      <c r="K77" s="437">
        <f t="shared" si="141"/>
        <v>0</v>
      </c>
      <c r="M77" s="507" t="s">
        <v>60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Italien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Vinnare grupp C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510">
        <v>2</v>
      </c>
      <c r="H78" s="360" t="s">
        <v>6</v>
      </c>
      <c r="I78" s="508">
        <v>1</v>
      </c>
      <c r="J78" s="508">
        <v>1</v>
      </c>
      <c r="K78" s="437">
        <f t="shared" si="141"/>
        <v>0</v>
      </c>
      <c r="M78" s="507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Uruguay</v>
      </c>
      <c r="E79" s="354" t="s">
        <v>6</v>
      </c>
      <c r="F79" s="347" t="str">
        <f>M23</f>
        <v>Colombia</v>
      </c>
      <c r="G79" s="510">
        <v>4</v>
      </c>
      <c r="H79" s="360" t="s">
        <v>6</v>
      </c>
      <c r="I79" s="508">
        <v>1</v>
      </c>
      <c r="J79" s="508">
        <v>1</v>
      </c>
      <c r="K79" s="437">
        <f t="shared" si="141"/>
        <v>0</v>
      </c>
      <c r="M79" s="507" t="s">
        <v>55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Uruguay</v>
      </c>
      <c r="BC79" s="403" t="s">
        <v>6</v>
      </c>
      <c r="BD79" s="379" t="str">
        <f t="shared" si="143"/>
        <v>Colombia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Uruguay</v>
      </c>
      <c r="BL79" s="385" t="str">
        <f>'Resultat &amp; tabell'!D79</f>
        <v>Costa Rica</v>
      </c>
      <c r="BM79" s="413" t="str">
        <f t="shared" si="147"/>
        <v>Uruguay</v>
      </c>
      <c r="BN79" s="415" t="str">
        <f t="shared" si="148"/>
        <v>Uruguay</v>
      </c>
      <c r="BO79" s="335">
        <f t="shared" si="145"/>
        <v>2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Bosnien</v>
      </c>
      <c r="G80" s="510">
        <v>1</v>
      </c>
      <c r="H80" s="360" t="s">
        <v>6</v>
      </c>
      <c r="I80" s="508">
        <v>1</v>
      </c>
      <c r="J80" s="508" t="s">
        <v>214</v>
      </c>
      <c r="K80" s="437">
        <f t="shared" si="141"/>
        <v>0</v>
      </c>
      <c r="M80" s="507" t="s">
        <v>64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Bosnien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Vinnare grupp E</v>
      </c>
      <c r="BM80" s="413" t="e">
        <f t="shared" si="147"/>
        <v>#N/A</v>
      </c>
      <c r="BN80" s="415" t="e">
        <f t="shared" si="148"/>
        <v>#N/A</v>
      </c>
      <c r="BO80" s="335">
        <f t="shared" si="145"/>
        <v>0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510">
        <v>2</v>
      </c>
      <c r="H81" s="360" t="s">
        <v>6</v>
      </c>
      <c r="I81" s="508">
        <v>0</v>
      </c>
      <c r="J81" s="508">
        <v>1</v>
      </c>
      <c r="K81" s="437">
        <f t="shared" si="141"/>
        <v>0</v>
      </c>
      <c r="M81" s="507" t="s">
        <v>72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Vinnare grupp G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Schweiz</v>
      </c>
      <c r="G82" s="510">
        <v>3</v>
      </c>
      <c r="H82" s="307" t="s">
        <v>6</v>
      </c>
      <c r="I82" s="508">
        <v>0</v>
      </c>
      <c r="J82" s="508">
        <v>1</v>
      </c>
      <c r="K82" s="437">
        <f t="shared" si="141"/>
        <v>0</v>
      </c>
      <c r="M82" s="507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Schweiz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Vinnare grupp F</v>
      </c>
      <c r="BM82" s="413" t="e">
        <f t="shared" si="147"/>
        <v>#N/A</v>
      </c>
      <c r="BN82" s="415" t="e">
        <f t="shared" si="148"/>
        <v>#N/A</v>
      </c>
      <c r="BO82" s="335">
        <f t="shared" si="145"/>
        <v>0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510">
        <v>2</v>
      </c>
      <c r="H83" s="360" t="s">
        <v>6</v>
      </c>
      <c r="I83" s="508">
        <v>2</v>
      </c>
      <c r="J83" s="508" t="s">
        <v>214</v>
      </c>
      <c r="K83" s="437">
        <f t="shared" si="141"/>
        <v>0</v>
      </c>
      <c r="M83" s="507" t="s">
        <v>77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Vinnare grupp H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Chile</v>
      </c>
      <c r="BL84" s="385" t="str">
        <f>'Resultat &amp; tabell'!F76</f>
        <v>Chile</v>
      </c>
      <c r="BM84" s="413" t="str">
        <f t="shared" si="147"/>
        <v>Chile</v>
      </c>
      <c r="BN84" s="415" t="str">
        <f t="shared" si="148"/>
        <v>Chile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Italien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Italien</v>
      </c>
      <c r="G87" s="517">
        <v>2</v>
      </c>
      <c r="H87" s="360" t="s">
        <v>6</v>
      </c>
      <c r="I87" s="516">
        <v>0</v>
      </c>
      <c r="J87" s="516">
        <v>1</v>
      </c>
      <c r="K87" s="437">
        <f>BI87</f>
        <v>0</v>
      </c>
      <c r="M87" s="514" t="s">
        <v>5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Italien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Colombia</v>
      </c>
      <c r="BL87" s="385" t="str">
        <f>'Resultat &amp; tabell'!F79</f>
        <v>Tvåa grupp C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517">
        <v>1</v>
      </c>
      <c r="H88" s="360" t="s">
        <v>6</v>
      </c>
      <c r="I88" s="516">
        <v>3</v>
      </c>
      <c r="J88" s="516">
        <v>2</v>
      </c>
      <c r="K88" s="437">
        <f>BI88</f>
        <v>0</v>
      </c>
      <c r="M88" s="514" t="s">
        <v>72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Bosnien</v>
      </c>
      <c r="BL88" s="385" t="str">
        <f>'Resultat &amp; tabell'!F80</f>
        <v>Tvåa grupp F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Uruguay</v>
      </c>
      <c r="G89" s="517">
        <v>1</v>
      </c>
      <c r="H89" s="360" t="s">
        <v>6</v>
      </c>
      <c r="I89" s="516">
        <v>1</v>
      </c>
      <c r="J89" s="516" t="s">
        <v>214</v>
      </c>
      <c r="K89" s="437">
        <f>BI89</f>
        <v>0</v>
      </c>
      <c r="M89" s="514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Uruguay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Tvåa grupp H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517">
        <v>4</v>
      </c>
      <c r="H90" s="360" t="s">
        <v>6</v>
      </c>
      <c r="I90" s="516">
        <v>0</v>
      </c>
      <c r="J90" s="516">
        <v>1</v>
      </c>
      <c r="K90" s="437">
        <f>BI90</f>
        <v>0</v>
      </c>
      <c r="M90" s="514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Schweiz</v>
      </c>
      <c r="BL90" s="385" t="str">
        <f>'Resultat &amp; tabell'!F82</f>
        <v>Tvåa grupp E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Tvåa grupp G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6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518">
        <v>1</v>
      </c>
      <c r="J94" s="518" t="s">
        <v>214</v>
      </c>
      <c r="K94" s="437">
        <f>BI94</f>
        <v>0</v>
      </c>
      <c r="M94" s="515" t="s">
        <v>5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3</v>
      </c>
      <c r="H95" s="360" t="s">
        <v>6</v>
      </c>
      <c r="I95" s="518">
        <v>2</v>
      </c>
      <c r="J95" s="518">
        <v>2</v>
      </c>
      <c r="K95" s="437">
        <f>BI95</f>
        <v>0</v>
      </c>
      <c r="M95" s="515" t="s">
        <v>67</v>
      </c>
      <c r="O95" s="472"/>
      <c r="P95" s="467" t="str">
        <f>IF(M95=D95,F95,D95)</f>
        <v>Spanien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Spanien</v>
      </c>
      <c r="G99" s="423">
        <v>1</v>
      </c>
      <c r="H99" s="360" t="s">
        <v>6</v>
      </c>
      <c r="I99" s="519">
        <v>3</v>
      </c>
      <c r="J99" s="519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Spanien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Italien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Uruguay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643">
        <v>0</v>
      </c>
      <c r="J103" s="641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Spanien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22">
        <v>3</v>
      </c>
      <c r="H4" s="360" t="s">
        <v>6</v>
      </c>
      <c r="I4" s="422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3</v>
      </c>
      <c r="Q4" s="441">
        <f>VLOOKUP(M4,$AU$4:$AY$7,5,FALSE)</f>
        <v>5</v>
      </c>
      <c r="S4" s="442" t="s">
        <v>84</v>
      </c>
      <c r="T4" s="255" t="s">
        <v>227</v>
      </c>
      <c r="U4" s="256"/>
      <c r="V4" s="256"/>
      <c r="W4" s="257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3</v>
      </c>
      <c r="AR4" s="315">
        <f>AP4-AQ4</f>
        <v>5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3</v>
      </c>
      <c r="AY4" s="315">
        <f>VLOOKUP($AU4,$AN$4:$AR$7,5,FALSE)</f>
        <v>5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22">
        <v>1</v>
      </c>
      <c r="H5" s="360" t="s">
        <v>6</v>
      </c>
      <c r="I5" s="422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228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4</v>
      </c>
      <c r="AJ5" s="315">
        <f t="shared" ref="AJ5:AJ7" si="7">AK5+AL5+AM5</f>
        <v>4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1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2</v>
      </c>
      <c r="AQ5" s="315">
        <f t="shared" ref="AQ5:AQ7" si="12">SUMIF($AD$4:$AD$9,AN5,$AG$4:$AG$9)+SUMIF($Z$4:$Z$9,AN5,$AC$4:$AC$9)</f>
        <v>5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22">
        <v>3</v>
      </c>
      <c r="H6" s="360" t="s">
        <v>6</v>
      </c>
      <c r="I6" s="422">
        <v>0</v>
      </c>
      <c r="J6" s="423">
        <v>1</v>
      </c>
      <c r="K6" s="437">
        <f>IF('Resultat &amp; tabell'!J6="",0,BI6)</f>
        <v>2</v>
      </c>
      <c r="L6" s="427">
        <v>3</v>
      </c>
      <c r="M6" s="446" t="str">
        <f>VLOOKUP(L6,$AT$4:$AY$7,2,FALSE)</f>
        <v>Kamerun</v>
      </c>
      <c r="N6" s="440">
        <f>VLOOKUP(M6,$AU$4:$AY$7,2,FALSE)</f>
        <v>2</v>
      </c>
      <c r="O6" s="440">
        <f>VLOOKUP(M6,$AU$4:$AY$7,3,FALSE)</f>
        <v>4</v>
      </c>
      <c r="P6" s="440">
        <f>VLOOKUP(M6,$AU$4:$AY$7,4,FALSE)</f>
        <v>5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3</v>
      </c>
      <c r="AC6" s="320">
        <f t="shared" si="1"/>
        <v>0</v>
      </c>
      <c r="AD6" s="319" t="s">
        <v>10</v>
      </c>
      <c r="AE6" s="320">
        <f t="shared" si="6"/>
        <v>0</v>
      </c>
      <c r="AF6" s="316">
        <f t="shared" si="2"/>
        <v>0</v>
      </c>
      <c r="AG6" s="316">
        <f t="shared" si="3"/>
        <v>3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Kamerun</v>
      </c>
      <c r="AV6" s="315">
        <f t="shared" si="15"/>
        <v>2</v>
      </c>
      <c r="AW6" s="315">
        <f t="shared" si="4"/>
        <v>4</v>
      </c>
      <c r="AX6" s="315">
        <f t="shared" si="16"/>
        <v>5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2</v>
      </c>
      <c r="BH6" s="383">
        <f>IF(J6='Resultat &amp; tabell'!$J6,1,0)</f>
        <v>0</v>
      </c>
      <c r="BI6" s="367">
        <f t="shared" si="18"/>
        <v>2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22">
        <v>1</v>
      </c>
      <c r="H7" s="360" t="s">
        <v>6</v>
      </c>
      <c r="I7" s="422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Mexiko</v>
      </c>
      <c r="N7" s="444">
        <f>VLOOKUP(M7,$AU$4:$AY$7,2,FALSE)</f>
        <v>2</v>
      </c>
      <c r="O7" s="444">
        <f>VLOOKUP(M7,$AU$4:$AY$7,3,FALSE)</f>
        <v>2</v>
      </c>
      <c r="P7" s="444">
        <f>VLOOKUP(M7,$AU$4:$AY$7,4,FALSE)</f>
        <v>5</v>
      </c>
      <c r="Q7" s="445">
        <f>VLOOKUP(M7,$AU$4:$AY$7,5,FALSE)</f>
        <v>-3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3</v>
      </c>
      <c r="AJ7" s="315">
        <f t="shared" si="7"/>
        <v>3</v>
      </c>
      <c r="AK7" s="315">
        <f t="shared" si="8"/>
        <v>0</v>
      </c>
      <c r="AL7" s="315">
        <f t="shared" si="9"/>
        <v>0</v>
      </c>
      <c r="AM7" s="315">
        <f t="shared" si="10"/>
        <v>3</v>
      </c>
      <c r="AN7" s="319" t="s">
        <v>11</v>
      </c>
      <c r="AO7" s="315">
        <f t="shared" si="11"/>
        <v>2</v>
      </c>
      <c r="AP7" s="315">
        <f>SUMIF($Z$4:$Z$9,AN7,$AB$4:$AB$9)+SUMIF($AD$4:$AD$9,AN7,$AF$4:$AF$9)</f>
        <v>4</v>
      </c>
      <c r="AQ7" s="315">
        <f t="shared" si="12"/>
        <v>5</v>
      </c>
      <c r="AR7" s="315">
        <f t="shared" si="13"/>
        <v>-1</v>
      </c>
      <c r="AT7" s="315">
        <v>4</v>
      </c>
      <c r="AU7" s="315" t="str">
        <f t="shared" si="14"/>
        <v>Mexiko</v>
      </c>
      <c r="AV7" s="315">
        <f t="shared" si="15"/>
        <v>2</v>
      </c>
      <c r="AW7" s="315">
        <f t="shared" si="4"/>
        <v>2</v>
      </c>
      <c r="AX7" s="315">
        <f t="shared" si="16"/>
        <v>5</v>
      </c>
      <c r="AY7" s="315">
        <f t="shared" si="17"/>
        <v>-3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22">
        <v>2</v>
      </c>
      <c r="H8" s="360" t="s">
        <v>6</v>
      </c>
      <c r="I8" s="422">
        <v>2</v>
      </c>
      <c r="J8" s="423" t="s">
        <v>122</v>
      </c>
      <c r="K8" s="437">
        <f>IF('Resultat &amp; tabell'!J8="",0,BI8)</f>
        <v>0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1</v>
      </c>
      <c r="AB8" s="320">
        <f t="shared" si="0"/>
        <v>2</v>
      </c>
      <c r="AC8" s="320">
        <f t="shared" si="1"/>
        <v>2</v>
      </c>
      <c r="AD8" s="319" t="s">
        <v>5</v>
      </c>
      <c r="AE8" s="320">
        <f t="shared" si="6"/>
        <v>1</v>
      </c>
      <c r="AF8" s="316">
        <f t="shared" si="2"/>
        <v>2</v>
      </c>
      <c r="AG8" s="316">
        <f t="shared" si="3"/>
        <v>2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0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22">
        <v>1</v>
      </c>
      <c r="H9" s="360" t="s">
        <v>6</v>
      </c>
      <c r="I9" s="422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2</v>
      </c>
      <c r="H13" s="360" t="s">
        <v>6</v>
      </c>
      <c r="I13" s="423">
        <v>2</v>
      </c>
      <c r="J13" s="423" t="s">
        <v>122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2</v>
      </c>
      <c r="Q13" s="441">
        <f>VLOOKUP(M13,$AU$13:$AY$16,5,FALSE)</f>
        <v>7</v>
      </c>
      <c r="S13" s="456" t="s">
        <v>108</v>
      </c>
      <c r="T13" s="476">
        <f>SUM(K4:K72)</f>
        <v>61</v>
      </c>
      <c r="U13" s="476">
        <v>0</v>
      </c>
      <c r="V13" s="477">
        <f t="shared" ref="V13:V18" si="19">SUM(T13:U13)</f>
        <v>61</v>
      </c>
      <c r="W13" s="312"/>
      <c r="Z13" s="319" t="s">
        <v>27</v>
      </c>
      <c r="AA13" s="320">
        <f t="shared" ref="AA13:AA18" si="20">IF(G13="",0,IF($G13&lt;$I13,0,IF($G13=$I13,1,3)))</f>
        <v>1</v>
      </c>
      <c r="AB13" s="320">
        <f t="shared" ref="AB13:AB18" si="21">G13</f>
        <v>2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1</v>
      </c>
      <c r="AF13" s="316">
        <f t="shared" ref="AF13:AF18" si="24">I13</f>
        <v>2</v>
      </c>
      <c r="AG13" s="316">
        <f t="shared" ref="AG13:AG18" si="25">G13</f>
        <v>2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2</v>
      </c>
      <c r="AR13" s="315">
        <f>AP13-AQ13</f>
        <v>7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2</v>
      </c>
      <c r="AY13" s="315">
        <f>VLOOKUP($AU13,$AN$13:$AR$16,5,FALSE)</f>
        <v>7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7</v>
      </c>
      <c r="O14" s="444">
        <f>VLOOKUP(M14,$AU$13:$AY$16,3,FALSE)</f>
        <v>9</v>
      </c>
      <c r="P14" s="444">
        <f>VLOOKUP(M14,$AU$13:$AY$16,4,FALSE)</f>
        <v>3</v>
      </c>
      <c r="Q14" s="445">
        <f>VLOOKUP(M14,$AU$13:$AY$16,5,FALSE)</f>
        <v>6</v>
      </c>
      <c r="S14" s="457" t="s">
        <v>1</v>
      </c>
      <c r="T14" s="478">
        <f>SUM(K76:K83)</f>
        <v>0</v>
      </c>
      <c r="U14" s="478">
        <f>O76</f>
        <v>6</v>
      </c>
      <c r="V14" s="479">
        <f t="shared" si="19"/>
        <v>6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1</v>
      </c>
      <c r="AP14" s="315">
        <f>SUMIF($Z$13:$Z$18,$AN14,$AB$13:$AB$18)+SUMIF($AD$13:$AD$18,AN14,$AF$13:$AF$18)</f>
        <v>2</v>
      </c>
      <c r="AQ14" s="315">
        <f>SUMIF($Z$13:$Z$18,$AN14,$AC$13:$AC$18)+SUMIF($AD$13:$AD$18,$AN14,$AG$13:$AG$18)</f>
        <v>7</v>
      </c>
      <c r="AR14" s="315">
        <f>AP14-AQ14</f>
        <v>-5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7</v>
      </c>
      <c r="AW14" s="315">
        <f>VLOOKUP($AU14,$AN$13:$AR$16,3,FALSE)</f>
        <v>9</v>
      </c>
      <c r="AX14" s="315">
        <f>VLOOKUP($AU14,$AN$13:$AR$16,4,FALSE)</f>
        <v>3</v>
      </c>
      <c r="AY14" s="315">
        <f>VLOOKUP($AU14,$AN$13:$AR$16,5,FALSE)</f>
        <v>6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3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1</v>
      </c>
      <c r="O15" s="459">
        <f>VLOOKUP(M15,$AU$13:$AY$16,3,FALSE)</f>
        <v>2</v>
      </c>
      <c r="P15" s="459">
        <f>VLOOKUP(M15,$AU$13:$AY$16,4,FALSE)</f>
        <v>7</v>
      </c>
      <c r="Q15" s="460">
        <f>VLOOKUP(M15,$AU$13:$AY$16,5,FALSE)</f>
        <v>-5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3</v>
      </c>
      <c r="AB15" s="320">
        <f t="shared" si="21"/>
        <v>3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3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7</v>
      </c>
      <c r="AP15" s="315">
        <f>SUMIF($Z$13:$Z$18,$AN15,$AB$13:$AB$18)+SUMIF($AD$13:$AD$18,AN15,$AF$13:$AF$18)</f>
        <v>9</v>
      </c>
      <c r="AQ15" s="315">
        <f>SUMIF($Z$13:$Z$18,$AN15,$AC$13:$AC$18)+SUMIF($AD$13:$AD$18,$AN15,$AG$13:$AG$18)</f>
        <v>3</v>
      </c>
      <c r="AR15" s="315">
        <f>AP15-AQ15</f>
        <v>6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1</v>
      </c>
      <c r="AW15" s="315">
        <f>VLOOKUP($AU15,$AN$13:$AR$16,3,FALSE)</f>
        <v>2</v>
      </c>
      <c r="AX15" s="315">
        <f>VLOOKUP($AU15,$AN$13:$AR$16,4,FALSE)</f>
        <v>7</v>
      </c>
      <c r="AY15" s="315">
        <f>VLOOKUP($AU15,$AN$13:$AR$16,5,FALSE)</f>
        <v>-5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0</v>
      </c>
      <c r="H16" s="360" t="s">
        <v>6</v>
      </c>
      <c r="I16" s="423">
        <v>4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1</v>
      </c>
      <c r="P16" s="444">
        <f>VLOOKUP(M16,$AU$13:$AY$16,4,FALSE)</f>
        <v>9</v>
      </c>
      <c r="Q16" s="445">
        <f>VLOOKUP(M16,$AU$13:$AY$16,5,FALSE)</f>
        <v>-8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0</v>
      </c>
      <c r="AC16" s="320">
        <f t="shared" si="22"/>
        <v>4</v>
      </c>
      <c r="AD16" s="319" t="s">
        <v>28</v>
      </c>
      <c r="AE16" s="320">
        <f t="shared" si="23"/>
        <v>3</v>
      </c>
      <c r="AF16" s="316">
        <f t="shared" si="24"/>
        <v>4</v>
      </c>
      <c r="AG16" s="316">
        <f t="shared" si="25"/>
        <v>0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1</v>
      </c>
      <c r="AM16" s="315">
        <f>RANK(AO16,$AO$13:$AO$16)</f>
        <v>3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1</v>
      </c>
      <c r="AQ16" s="315">
        <f>SUMIF($Z$13:$Z$18,$AN16,$AC$13:$AC$18)+SUMIF($AD$13:$AD$18,$AN16,$AG$13:$AG$18)</f>
        <v>9</v>
      </c>
      <c r="AR16" s="315">
        <f>AP16-AQ16</f>
        <v>-8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1</v>
      </c>
      <c r="AX16" s="315">
        <f>VLOOKUP($AU16,$AN$13:$AR$16,4,FALSE)</f>
        <v>9</v>
      </c>
      <c r="AY16" s="315">
        <f>VLOOKUP($AU16,$AN$13:$AR$16,5,FALSE)</f>
        <v>-8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0</v>
      </c>
      <c r="H17" s="360" t="s">
        <v>6</v>
      </c>
      <c r="I17" s="423">
        <v>4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3</v>
      </c>
      <c r="H18" s="360" t="s">
        <v>6</v>
      </c>
      <c r="I18" s="423">
        <v>1</v>
      </c>
      <c r="J18" s="423">
        <v>1</v>
      </c>
      <c r="K18" s="437">
        <f>IF('Resultat &amp; tabell'!J18="",0,BI18)</f>
        <v>1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3</v>
      </c>
      <c r="AB18" s="320">
        <f t="shared" si="21"/>
        <v>3</v>
      </c>
      <c r="AC18" s="320">
        <f t="shared" si="22"/>
        <v>1</v>
      </c>
      <c r="AD18" s="319" t="s">
        <v>30</v>
      </c>
      <c r="AE18" s="320">
        <f t="shared" si="23"/>
        <v>0</v>
      </c>
      <c r="AF18" s="316">
        <f t="shared" si="24"/>
        <v>1</v>
      </c>
      <c r="AG18" s="316">
        <f t="shared" si="25"/>
        <v>3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1</v>
      </c>
      <c r="BI18" s="367">
        <f t="shared" si="26"/>
        <v>1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67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0</v>
      </c>
      <c r="J22" s="423">
        <v>1</v>
      </c>
      <c r="K22" s="437">
        <f>IF('Resultat &amp; tabell'!J22="",0,BI22)</f>
        <v>3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5</v>
      </c>
      <c r="P22" s="440">
        <f>VLOOKUP(M22,$AU$22:$AY$25,4,FALSE)</f>
        <v>3</v>
      </c>
      <c r="Q22" s="441">
        <f>VLOOKUP(M22,$AU$22:$AY$25,5,FALSE)</f>
        <v>2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1</v>
      </c>
      <c r="AC22" s="320">
        <f t="shared" ref="AC22:AC27" si="29">I22</f>
        <v>0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0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4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5</v>
      </c>
      <c r="AX22" s="315">
        <f>VLOOKUP($AU22,$AN$22:$AR$25,4,FALSE)</f>
        <v>3</v>
      </c>
      <c r="AY22" s="315">
        <f>VLOOKUP($AU22,$AN$22:$AR$25,5,FALSE)</f>
        <v>2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2</v>
      </c>
      <c r="BH22" s="383">
        <f>IF(J22='Resultat &amp; tabell'!$J22,1,0)</f>
        <v>1</v>
      </c>
      <c r="BI22" s="367">
        <f t="shared" ref="BI22:BI27" si="33">SUM(BE22+BG22+BH22)</f>
        <v>3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1</v>
      </c>
      <c r="J23" s="423" t="s">
        <v>122</v>
      </c>
      <c r="K23" s="437">
        <f>IF('Resultat &amp; tabell'!J23="",0,BI23)</f>
        <v>2</v>
      </c>
      <c r="L23" s="427">
        <v>2</v>
      </c>
      <c r="M23" s="443" t="str">
        <f>VLOOKUP(L23,$AT$22:$AY$25,2,FALSE)</f>
        <v>Japan</v>
      </c>
      <c r="N23" s="444">
        <f>VLOOKUP(M23,$AU$22:$AY$25,2,FALSE)</f>
        <v>5</v>
      </c>
      <c r="O23" s="444">
        <f>VLOOKUP(M23,$AU$22:$AY$25,3,FALSE)</f>
        <v>4</v>
      </c>
      <c r="P23" s="444">
        <f>VLOOKUP(M23,$AU$22:$AY$25,4,FALSE)</f>
        <v>3</v>
      </c>
      <c r="Q23" s="445">
        <f>VLOOKUP(M23,$AU$22:$AY$25,5,FALSE)</f>
        <v>1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1</v>
      </c>
      <c r="AB23" s="320">
        <f t="shared" si="28"/>
        <v>1</v>
      </c>
      <c r="AC23" s="320">
        <f t="shared" si="29"/>
        <v>1</v>
      </c>
      <c r="AD23" s="319" t="s">
        <v>47</v>
      </c>
      <c r="AE23" s="320">
        <f t="shared" si="30"/>
        <v>1</v>
      </c>
      <c r="AF23" s="316">
        <f t="shared" si="31"/>
        <v>1</v>
      </c>
      <c r="AG23" s="316">
        <f t="shared" si="32"/>
        <v>1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5</v>
      </c>
      <c r="AQ23" s="315">
        <f t="shared" ref="AQ23:AQ25" si="39">SUMIF($Z$22:$Z$27,$AN23,$AC$22:$AC$27)+SUMIF($AD$22:$AD$27,$AN23,$AG$22:$AG$27)</f>
        <v>3</v>
      </c>
      <c r="AR23" s="315">
        <f t="shared" ref="AR23:AR25" si="40">AP23-AQ23</f>
        <v>2</v>
      </c>
      <c r="AT23" s="315">
        <v>2</v>
      </c>
      <c r="AU23" s="315" t="str">
        <f t="shared" ref="AU23:AU25" si="41">VLOOKUP($AT23,$AI$22:$AR$25,6,FALSE)</f>
        <v>Japan</v>
      </c>
      <c r="AV23" s="315">
        <f t="shared" ref="AV23:AV25" si="42">VLOOKUP($AU23,$AN$22:$AR$25,2,FALSE)</f>
        <v>5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1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2</v>
      </c>
      <c r="BH23" s="383">
        <f>IF(J23='Resultat &amp; tabell'!$J23,1,0)</f>
        <v>0</v>
      </c>
      <c r="BI23" s="367">
        <f t="shared" si="33"/>
        <v>2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2</v>
      </c>
      <c r="J24" s="423">
        <v>2</v>
      </c>
      <c r="K24" s="437">
        <f>IF('Resultat &amp; tabell'!J24="",0,BI24)</f>
        <v>0</v>
      </c>
      <c r="L24" s="427">
        <v>3</v>
      </c>
      <c r="M24" s="458" t="str">
        <f>VLOOKUP(L24,$AT$22:$AY$25,2,FALSE)</f>
        <v>Colombia</v>
      </c>
      <c r="N24" s="459">
        <f>VLOOKUP(M24,$AU$22:$AY$25,2,FALSE)</f>
        <v>4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4</v>
      </c>
      <c r="AJ24" s="315">
        <f>AK24+AL24+AM24</f>
        <v>4</v>
      </c>
      <c r="AK24" s="315">
        <f t="shared" si="34"/>
        <v>0</v>
      </c>
      <c r="AL24" s="315">
        <f t="shared" si="35"/>
        <v>0</v>
      </c>
      <c r="AM24" s="315">
        <f t="shared" si="36"/>
        <v>4</v>
      </c>
      <c r="AN24" s="319" t="s">
        <v>43</v>
      </c>
      <c r="AO24" s="315">
        <f t="shared" si="37"/>
        <v>0</v>
      </c>
      <c r="AP24" s="315">
        <f t="shared" si="38"/>
        <v>2</v>
      </c>
      <c r="AQ24" s="315">
        <f t="shared" si="39"/>
        <v>5</v>
      </c>
      <c r="AR24" s="315">
        <f t="shared" si="40"/>
        <v>-3</v>
      </c>
      <c r="AT24" s="315">
        <v>3</v>
      </c>
      <c r="AU24" s="315" t="str">
        <f t="shared" si="41"/>
        <v>Colombia</v>
      </c>
      <c r="AV24" s="315">
        <f t="shared" si="42"/>
        <v>4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0</v>
      </c>
      <c r="BI24" s="367">
        <f t="shared" si="33"/>
        <v>0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Grekland</v>
      </c>
      <c r="N25" s="444">
        <f>VLOOKUP(M25,$AU$22:$AY$25,2,FALSE)</f>
        <v>0</v>
      </c>
      <c r="O25" s="444">
        <f>VLOOKUP(M25,$AU$22:$AY$25,3,FALSE)</f>
        <v>2</v>
      </c>
      <c r="P25" s="444">
        <f>VLOOKUP(M25,$AU$22:$AY$25,4,FALSE)</f>
        <v>5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2</v>
      </c>
      <c r="AJ25" s="315">
        <f>AK25+AL25+AM25</f>
        <v>2</v>
      </c>
      <c r="AK25" s="315">
        <f t="shared" si="34"/>
        <v>0</v>
      </c>
      <c r="AL25" s="315">
        <f t="shared" si="35"/>
        <v>0</v>
      </c>
      <c r="AM25" s="315">
        <f t="shared" si="36"/>
        <v>2</v>
      </c>
      <c r="AN25" s="319" t="s">
        <v>47</v>
      </c>
      <c r="AO25" s="315">
        <f t="shared" si="37"/>
        <v>5</v>
      </c>
      <c r="AP25" s="315">
        <f t="shared" si="38"/>
        <v>4</v>
      </c>
      <c r="AQ25" s="315">
        <f t="shared" si="39"/>
        <v>3</v>
      </c>
      <c r="AR25" s="315">
        <f t="shared" si="40"/>
        <v>1</v>
      </c>
      <c r="AT25" s="315">
        <v>4</v>
      </c>
      <c r="AU25" s="315" t="str">
        <f t="shared" si="41"/>
        <v>Grekland</v>
      </c>
      <c r="AV25" s="315">
        <f t="shared" si="42"/>
        <v>0</v>
      </c>
      <c r="AW25" s="315">
        <f t="shared" si="43"/>
        <v>2</v>
      </c>
      <c r="AX25" s="315">
        <f t="shared" si="44"/>
        <v>5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1</v>
      </c>
      <c r="H27" s="360" t="s">
        <v>6</v>
      </c>
      <c r="I27" s="423">
        <v>2</v>
      </c>
      <c r="J27" s="423">
        <v>2</v>
      </c>
      <c r="K27" s="437">
        <f>IF('Resultat &amp; tabell'!J27="",0,BI27)</f>
        <v>0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0</v>
      </c>
      <c r="AB27" s="320">
        <f t="shared" si="28"/>
        <v>1</v>
      </c>
      <c r="AC27" s="320">
        <f t="shared" si="29"/>
        <v>2</v>
      </c>
      <c r="AD27" s="319" t="s">
        <v>46</v>
      </c>
      <c r="AE27" s="320">
        <f t="shared" si="30"/>
        <v>3</v>
      </c>
      <c r="AF27" s="316">
        <f t="shared" si="31"/>
        <v>2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0</v>
      </c>
      <c r="BH27" s="383">
        <f>IF(J27='Resultat &amp; tabell'!$J27,1,0)</f>
        <v>0</v>
      </c>
      <c r="BI27" s="367">
        <f t="shared" si="33"/>
        <v>0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2</v>
      </c>
      <c r="H31" s="360" t="s">
        <v>6</v>
      </c>
      <c r="I31" s="423">
        <v>0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England</v>
      </c>
      <c r="N31" s="440">
        <f>VLOOKUP(M31,$AU$31:$AY$34,2,FALSE)</f>
        <v>7</v>
      </c>
      <c r="O31" s="440">
        <f>VLOOKUP(M31,$AU$31:$AY$34,3,FALSE)</f>
        <v>7</v>
      </c>
      <c r="P31" s="440">
        <f>VLOOKUP(M31,$AU$31:$AY$34,4,FALSE)</f>
        <v>3</v>
      </c>
      <c r="Q31" s="441">
        <f>VLOOKUP(M31,$AU$31:$AY$34,5,FALSE)</f>
        <v>4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2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2</v>
      </c>
      <c r="AI31" s="315">
        <f>RANK($AJ31,$AJ$31:$AJ$34,1)+COUNTIF($AJ$31:$AJ31,$AJ31)-1</f>
        <v>2</v>
      </c>
      <c r="AJ31" s="315">
        <f>AK31+AL31+AM31</f>
        <v>2</v>
      </c>
      <c r="AK31" s="315">
        <f>SUMPRODUCT(($AO$31:$AO$34=AO31)*($AR$31:$AR$34=AR31)*($AP$31:$AP$34&gt;AP31))</f>
        <v>0</v>
      </c>
      <c r="AL31" s="315">
        <f>SUMPRODUCT(($AO$31:$AO$34=AO31)*($AR$31:$AR$34&gt;AR31))</f>
        <v>1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7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3</v>
      </c>
      <c r="AR31" s="315">
        <f>AP31-AQ31</f>
        <v>3</v>
      </c>
      <c r="AT31" s="315">
        <v>1</v>
      </c>
      <c r="AU31" s="315" t="str">
        <f>VLOOKUP($AT31,$AI$31:$AR$34,6,FALSE)</f>
        <v>England</v>
      </c>
      <c r="AV31" s="315">
        <f>VLOOKUP($AU31,$AN$31:$AR$34,2,FALSE)</f>
        <v>7</v>
      </c>
      <c r="AW31" s="315">
        <f>VLOOKUP($AU31,$AN$31:$AR$34,3,FALSE)</f>
        <v>7</v>
      </c>
      <c r="AX31" s="315">
        <f>VLOOKUP($AU31,$AN$31:$AR$34,4,FALSE)</f>
        <v>3</v>
      </c>
      <c r="AY31" s="315">
        <f>VLOOKUP($AU31,$AN$31:$AR$34,5,FALSE)</f>
        <v>4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0</v>
      </c>
      <c r="J32" s="423">
        <v>1</v>
      </c>
      <c r="K32" s="437">
        <f>IF('Resultat &amp; tabell'!J32="",0,BI32)</f>
        <v>0</v>
      </c>
      <c r="L32" s="427">
        <v>2</v>
      </c>
      <c r="M32" s="443" t="str">
        <f>VLOOKUP(L32,$AT$31:$AY$34,2,FALSE)</f>
        <v>Uruguay</v>
      </c>
      <c r="N32" s="444">
        <f>VLOOKUP(M32,$AU$31:$AY$34,2,FALSE)</f>
        <v>7</v>
      </c>
      <c r="O32" s="444">
        <f>VLOOKUP(M32,$AU$31:$AY$34,3,FALSE)</f>
        <v>6</v>
      </c>
      <c r="P32" s="444">
        <f>VLOOKUP(M32,$AU$31:$AY$34,4,FALSE)</f>
        <v>3</v>
      </c>
      <c r="Q32" s="445">
        <f>VLOOKUP(M32,$AU$31:$AY$34,5,FALSE)</f>
        <v>3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3</v>
      </c>
      <c r="AB32" s="320">
        <f t="shared" si="47"/>
        <v>2</v>
      </c>
      <c r="AC32" s="320">
        <f t="shared" si="48"/>
        <v>0</v>
      </c>
      <c r="AD32" s="319" t="s">
        <v>60</v>
      </c>
      <c r="AE32" s="320">
        <f t="shared" si="49"/>
        <v>0</v>
      </c>
      <c r="AF32" s="316">
        <f t="shared" si="50"/>
        <v>0</v>
      </c>
      <c r="AG32" s="316">
        <f t="shared" si="51"/>
        <v>2</v>
      </c>
      <c r="AI32" s="315">
        <f>RANK($AJ32,$AJ$31:$AJ$34,1)+COUNTIF($AJ$31:$AJ32,$AJ32)-1</f>
        <v>1</v>
      </c>
      <c r="AJ32" s="315">
        <f>AK32+AL32+AM32</f>
        <v>1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7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4</v>
      </c>
      <c r="AT32" s="315">
        <v>2</v>
      </c>
      <c r="AU32" s="315" t="str">
        <f t="shared" ref="AU32:AU34" si="60">VLOOKUP($AT32,$AI$31:$AR$34,6,FALSE)</f>
        <v>Uruguay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3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0</v>
      </c>
      <c r="BH32" s="383">
        <f>IF(J32='Resultat &amp; tabell'!$J32,1,0)</f>
        <v>0</v>
      </c>
      <c r="BI32" s="367">
        <f t="shared" si="52"/>
        <v>0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2</v>
      </c>
      <c r="H33" s="360" t="s">
        <v>6</v>
      </c>
      <c r="I33" s="423">
        <v>2</v>
      </c>
      <c r="J33" s="423" t="s">
        <v>122</v>
      </c>
      <c r="K33" s="437">
        <f>IF('Resultat &amp; tabell'!J33="",0,BI33)</f>
        <v>2</v>
      </c>
      <c r="L33" s="427">
        <v>3</v>
      </c>
      <c r="M33" s="458" t="str">
        <f>VLOOKUP(L33,$AT$31:$AY$34,2,FALSE)</f>
        <v>Italien</v>
      </c>
      <c r="N33" s="459">
        <f>VLOOKUP(M33,$AU$31:$AY$34,2,FALSE)</f>
        <v>3</v>
      </c>
      <c r="O33" s="459">
        <f>VLOOKUP(M33,$AU$31:$AY$34,3,FALSE)</f>
        <v>3</v>
      </c>
      <c r="P33" s="459">
        <f>VLOOKUP(M33,$AU$31:$AY$34,4,FALSE)</f>
        <v>4</v>
      </c>
      <c r="Q33" s="460">
        <f>VLOOKUP(M33,$AU$31:$AY$34,5,FALSE)</f>
        <v>-1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1</v>
      </c>
      <c r="AB33" s="320">
        <f t="shared" si="47"/>
        <v>2</v>
      </c>
      <c r="AC33" s="320">
        <f t="shared" si="48"/>
        <v>2</v>
      </c>
      <c r="AD33" s="319" t="s">
        <v>59</v>
      </c>
      <c r="AE33" s="320">
        <f t="shared" si="49"/>
        <v>1</v>
      </c>
      <c r="AF33" s="316">
        <f t="shared" si="50"/>
        <v>2</v>
      </c>
      <c r="AG33" s="316">
        <f t="shared" si="51"/>
        <v>2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1</v>
      </c>
      <c r="AQ33" s="315">
        <f t="shared" si="58"/>
        <v>7</v>
      </c>
      <c r="AR33" s="315">
        <f t="shared" si="59"/>
        <v>-6</v>
      </c>
      <c r="AT33" s="315">
        <v>3</v>
      </c>
      <c r="AU33" s="315" t="str">
        <f t="shared" si="60"/>
        <v>Italien</v>
      </c>
      <c r="AV33" s="315">
        <f t="shared" si="61"/>
        <v>3</v>
      </c>
      <c r="AW33" s="315">
        <f t="shared" si="62"/>
        <v>3</v>
      </c>
      <c r="AX33" s="315">
        <f t="shared" si="63"/>
        <v>4</v>
      </c>
      <c r="AY33" s="315">
        <f t="shared" si="64"/>
        <v>-1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2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2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2</v>
      </c>
      <c r="H34" s="360" t="s">
        <v>6</v>
      </c>
      <c r="I34" s="423">
        <v>0</v>
      </c>
      <c r="J34" s="423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1</v>
      </c>
      <c r="P34" s="444">
        <f>VLOOKUP(M34,$AU$31:$AY$34,4,FALSE)</f>
        <v>7</v>
      </c>
      <c r="Q34" s="445">
        <f>VLOOKUP(M34,$AU$31:$AY$34,5,FALSE)</f>
        <v>-6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2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2</v>
      </c>
      <c r="AI34" s="315">
        <f>RANK($AJ34,$AJ$31:$AJ$34,1)+COUNTIF($AJ$31:$AJ34,$AJ34)-1</f>
        <v>3</v>
      </c>
      <c r="AJ34" s="315">
        <f>AK34+AL34+AM34</f>
        <v>3</v>
      </c>
      <c r="AK34" s="315">
        <f t="shared" si="53"/>
        <v>0</v>
      </c>
      <c r="AL34" s="315">
        <f t="shared" si="54"/>
        <v>0</v>
      </c>
      <c r="AM34" s="315">
        <f t="shared" si="55"/>
        <v>3</v>
      </c>
      <c r="AN34" s="319" t="s">
        <v>60</v>
      </c>
      <c r="AO34" s="315">
        <f t="shared" si="56"/>
        <v>3</v>
      </c>
      <c r="AP34" s="315">
        <f t="shared" si="57"/>
        <v>3</v>
      </c>
      <c r="AQ34" s="315">
        <f t="shared" si="58"/>
        <v>4</v>
      </c>
      <c r="AR34" s="315">
        <f t="shared" si="59"/>
        <v>-1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1</v>
      </c>
      <c r="AX34" s="315">
        <f t="shared" si="63"/>
        <v>7</v>
      </c>
      <c r="AY34" s="315">
        <f t="shared" si="64"/>
        <v>-6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1</v>
      </c>
      <c r="H35" s="360" t="s">
        <v>6</v>
      </c>
      <c r="I35" s="423">
        <v>2</v>
      </c>
      <c r="J35" s="423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2</v>
      </c>
      <c r="AD35" s="319" t="s">
        <v>55</v>
      </c>
      <c r="AE35" s="320">
        <f t="shared" si="49"/>
        <v>3</v>
      </c>
      <c r="AF35" s="316">
        <f t="shared" si="50"/>
        <v>2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1</v>
      </c>
      <c r="H36" s="360" t="s">
        <v>6</v>
      </c>
      <c r="I36" s="423">
        <v>3</v>
      </c>
      <c r="J36" s="423">
        <v>2</v>
      </c>
      <c r="K36" s="437">
        <f>IF('Resultat &amp; tabell'!J36="",0,BI36)</f>
        <v>0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1</v>
      </c>
      <c r="AC36" s="320">
        <f t="shared" si="48"/>
        <v>3</v>
      </c>
      <c r="AD36" s="319" t="s">
        <v>59</v>
      </c>
      <c r="AE36" s="320">
        <f t="shared" si="49"/>
        <v>3</v>
      </c>
      <c r="AF36" s="316">
        <f t="shared" si="50"/>
        <v>3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0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1</v>
      </c>
      <c r="H40" s="360" t="s">
        <v>6</v>
      </c>
      <c r="I40" s="423">
        <v>1</v>
      </c>
      <c r="J40" s="423" t="s">
        <v>122</v>
      </c>
      <c r="K40" s="437">
        <f>IF('Resultat &amp; tabell'!J40="",0,BI40)</f>
        <v>2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7</v>
      </c>
      <c r="P40" s="440">
        <f>VLOOKUP(M40,$AU$40:$AY$43,4,FALSE)</f>
        <v>2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1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1</v>
      </c>
      <c r="AG40" s="316">
        <f t="shared" ref="AG40:AG45" si="70">G40</f>
        <v>1</v>
      </c>
      <c r="AI40" s="315">
        <f>RANK($AJ40,$AJ$40:$AJ$43,1)+COUNTIF($AJ$40:$AJ40,$AJ40)-1</f>
        <v>4</v>
      </c>
      <c r="AJ40" s="315">
        <f>AK40+AL40+AM40</f>
        <v>4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4</v>
      </c>
      <c r="AN40" s="319" t="s">
        <v>62</v>
      </c>
      <c r="AO40" s="315">
        <f>SUMIF($Z$40:$Z$45,$AN40,$AA$40:$AA$45)+SUMIF($AD$40:$AD$45,$AN40,$AE$40:$AE$45)</f>
        <v>1</v>
      </c>
      <c r="AP40" s="315">
        <f>SUMIF($Z$40:$Z$45,$AN40,$AB$40:$AB$45)+SUMIF($AD$40:$AD$45,$AN40,$AF$40:$AF$45)</f>
        <v>3</v>
      </c>
      <c r="AQ40" s="315">
        <f>SUMIF($Z$40:$Z$45,$AN40,$AC$40:$AC$45)+SUMIF($AD$40:$AD$45,$AN40,$AG$40:$AG$45)</f>
        <v>5</v>
      </c>
      <c r="AR40" s="315">
        <f>AP40-AQ40</f>
        <v>-2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7</v>
      </c>
      <c r="AX40" s="315">
        <f>VLOOKUP($AU40,$AN$40:$AR$43,4,FALSE)</f>
        <v>2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0</v>
      </c>
      <c r="BI40" s="367">
        <f t="shared" ref="BI40:BI45" si="71">SUM(BE40+BG40+BH40)</f>
        <v>2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3</v>
      </c>
      <c r="H41" s="360" t="s">
        <v>6</v>
      </c>
      <c r="I41" s="423">
        <v>0</v>
      </c>
      <c r="J41" s="423">
        <v>1</v>
      </c>
      <c r="K41" s="437">
        <f>IF('Resultat &amp; tabell'!J41="",0,BI41)</f>
        <v>5</v>
      </c>
      <c r="L41" s="427">
        <v>2</v>
      </c>
      <c r="M41" s="443" t="str">
        <f>VLOOKUP(L41,$AT$40:$AY$43,2,FALSE)</f>
        <v>Ecuador</v>
      </c>
      <c r="N41" s="444">
        <f>VLOOKUP(M41,$AU$40:$AY$43,2,FALSE)</f>
        <v>4</v>
      </c>
      <c r="O41" s="444">
        <f>VLOOKUP(M41,$AU$40:$AY$43,3,FALSE)</f>
        <v>4</v>
      </c>
      <c r="P41" s="444">
        <f>VLOOKUP(M41,$AU$40:$AY$43,4,FALSE)</f>
        <v>4</v>
      </c>
      <c r="Q41" s="445">
        <f>VLOOKUP(M41,$AU$40:$AY$43,5,FALSE)</f>
        <v>0</v>
      </c>
      <c r="Z41" s="319" t="s">
        <v>64</v>
      </c>
      <c r="AA41" s="320">
        <f t="shared" si="65"/>
        <v>3</v>
      </c>
      <c r="AB41" s="320">
        <f t="shared" si="66"/>
        <v>3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3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7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4</v>
      </c>
      <c r="AW41" s="315">
        <f t="shared" ref="AW41:AW43" si="81">VLOOKUP($AU41,$AN$40:$AR$43,3,FALSE)</f>
        <v>4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0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2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5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Honduras</v>
      </c>
      <c r="N42" s="459">
        <f>VLOOKUP(M42,$AU$40:$AY$43,2,FALSE)</f>
        <v>3</v>
      </c>
      <c r="O42" s="459">
        <f>VLOOKUP(M42,$AU$40:$AY$43,3,FALSE)</f>
        <v>3</v>
      </c>
      <c r="P42" s="459">
        <f>VLOOKUP(M42,$AU$40:$AY$43,4,FALSE)</f>
        <v>6</v>
      </c>
      <c r="Q42" s="460">
        <f>VLOOKUP(M42,$AU$40:$AY$43,5,FALSE)</f>
        <v>-3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4</v>
      </c>
      <c r="AP42" s="315">
        <f t="shared" si="76"/>
        <v>4</v>
      </c>
      <c r="AQ42" s="315">
        <f t="shared" si="77"/>
        <v>4</v>
      </c>
      <c r="AR42" s="315">
        <f t="shared" si="78"/>
        <v>0</v>
      </c>
      <c r="AT42" s="315">
        <v>3</v>
      </c>
      <c r="AU42" s="315" t="str">
        <f t="shared" si="79"/>
        <v>Honduras</v>
      </c>
      <c r="AV42" s="315">
        <f t="shared" si="80"/>
        <v>3</v>
      </c>
      <c r="AW42" s="315">
        <f t="shared" si="81"/>
        <v>3</v>
      </c>
      <c r="AX42" s="315">
        <f t="shared" si="82"/>
        <v>6</v>
      </c>
      <c r="AY42" s="315">
        <f t="shared" si="83"/>
        <v>-3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2</v>
      </c>
      <c r="J43" s="423">
        <v>2</v>
      </c>
      <c r="K43" s="437">
        <f>IF('Resultat &amp; tabell'!J43="",0,BI43)</f>
        <v>5</v>
      </c>
      <c r="L43" s="427">
        <v>4</v>
      </c>
      <c r="M43" s="447" t="str">
        <f>VLOOKUP(L43,$AT$40:$AY$43,2,FALSE)</f>
        <v>Schweiz</v>
      </c>
      <c r="N43" s="444">
        <f>VLOOKUP(M43,$AU$40:$AY$43,2,FALSE)</f>
        <v>1</v>
      </c>
      <c r="O43" s="444">
        <f>VLOOKUP(M43,$AU$40:$AY$43,3,FALSE)</f>
        <v>3</v>
      </c>
      <c r="P43" s="444">
        <f>VLOOKUP(M43,$AU$40:$AY$43,4,FALSE)</f>
        <v>5</v>
      </c>
      <c r="Q43" s="445">
        <f>VLOOKUP(M43,$AU$40:$AY$43,5,FALSE)</f>
        <v>-2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2</v>
      </c>
      <c r="AD43" s="319" t="s">
        <v>63</v>
      </c>
      <c r="AE43" s="320">
        <f t="shared" si="68"/>
        <v>3</v>
      </c>
      <c r="AF43" s="316">
        <f t="shared" si="69"/>
        <v>2</v>
      </c>
      <c r="AG43" s="316">
        <f t="shared" si="70"/>
        <v>1</v>
      </c>
      <c r="AI43" s="315">
        <f>RANK($AJ43,$AJ$40:$AJ$43,1)+COUNTIF($AJ$40:$AJ43,$AJ43)-1</f>
        <v>3</v>
      </c>
      <c r="AJ43" s="315">
        <f>AK43+AL43+AM43</f>
        <v>3</v>
      </c>
      <c r="AK43" s="315">
        <f t="shared" si="72"/>
        <v>0</v>
      </c>
      <c r="AL43" s="315">
        <f t="shared" si="73"/>
        <v>0</v>
      </c>
      <c r="AM43" s="315">
        <f t="shared" si="74"/>
        <v>3</v>
      </c>
      <c r="AN43" s="319" t="s">
        <v>65</v>
      </c>
      <c r="AO43" s="315">
        <f t="shared" si="75"/>
        <v>3</v>
      </c>
      <c r="AP43" s="315">
        <f t="shared" si="76"/>
        <v>3</v>
      </c>
      <c r="AQ43" s="315">
        <f t="shared" si="77"/>
        <v>6</v>
      </c>
      <c r="AR43" s="315">
        <f t="shared" si="78"/>
        <v>-3</v>
      </c>
      <c r="AT43" s="315">
        <v>4</v>
      </c>
      <c r="AU43" s="315" t="str">
        <f t="shared" si="79"/>
        <v>Schweiz</v>
      </c>
      <c r="AV43" s="315">
        <f t="shared" si="80"/>
        <v>1</v>
      </c>
      <c r="AW43" s="315">
        <f t="shared" si="81"/>
        <v>3</v>
      </c>
      <c r="AX43" s="315">
        <f t="shared" si="82"/>
        <v>5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2</v>
      </c>
      <c r="BH43" s="383">
        <f>IF(J43='Resultat &amp; tabell'!$J43,1,0)</f>
        <v>1</v>
      </c>
      <c r="BI43" s="367">
        <f t="shared" si="71"/>
        <v>5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2</v>
      </c>
      <c r="H44" s="360" t="s">
        <v>6</v>
      </c>
      <c r="I44" s="423">
        <v>1</v>
      </c>
      <c r="J44" s="423">
        <v>1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3</v>
      </c>
      <c r="AB44" s="320">
        <f t="shared" si="66"/>
        <v>2</v>
      </c>
      <c r="AC44" s="320">
        <f t="shared" si="67"/>
        <v>1</v>
      </c>
      <c r="AD44" s="319" t="s">
        <v>62</v>
      </c>
      <c r="AE44" s="320">
        <f t="shared" si="68"/>
        <v>0</v>
      </c>
      <c r="AF44" s="316">
        <f t="shared" si="69"/>
        <v>1</v>
      </c>
      <c r="AG44" s="316">
        <f t="shared" si="70"/>
        <v>2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0</v>
      </c>
      <c r="J49" s="423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1</v>
      </c>
      <c r="Q49" s="441">
        <f>VLOOKUP(M49,$AU$49:$AY$52,5,FALSE)</f>
        <v>7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0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0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1</v>
      </c>
      <c r="AR49" s="315">
        <f>AP49-AQ49</f>
        <v>7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1</v>
      </c>
      <c r="AY49" s="315">
        <f>VLOOKUP($AU49,$AN$49:$AR$52,5,FALSE)</f>
        <v>7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0</v>
      </c>
      <c r="H50" s="360" t="s">
        <v>6</v>
      </c>
      <c r="I50" s="423">
        <v>1</v>
      </c>
      <c r="J50" s="423">
        <v>2</v>
      </c>
      <c r="K50" s="437">
        <f>IF('Resultat &amp; tabell'!J50="",0,BI50)</f>
        <v>2</v>
      </c>
      <c r="L50" s="427">
        <v>2</v>
      </c>
      <c r="M50" s="443" t="str">
        <f>VLOOKUP(L50,$AT$49:$AY$52,2,FALSE)</f>
        <v>Nigeria</v>
      </c>
      <c r="N50" s="444">
        <f>VLOOKUP(M50,$AU$49:$AY$52,2,FALSE)</f>
        <v>4</v>
      </c>
      <c r="O50" s="444">
        <f>VLOOKUP(M50,$AU$49:$AY$52,3,FALSE)</f>
        <v>4</v>
      </c>
      <c r="P50" s="444">
        <f>VLOOKUP(M50,$AU$49:$AY$52,4,FALSE)</f>
        <v>4</v>
      </c>
      <c r="Q50" s="445">
        <f>VLOOKUP(M50,$AU$49:$AY$52,5,FALSE)</f>
        <v>0</v>
      </c>
      <c r="Z50" s="319" t="s">
        <v>69</v>
      </c>
      <c r="AA50" s="320">
        <f t="shared" si="84"/>
        <v>0</v>
      </c>
      <c r="AB50" s="320">
        <f t="shared" si="85"/>
        <v>0</v>
      </c>
      <c r="AC50" s="320">
        <f t="shared" si="86"/>
        <v>1</v>
      </c>
      <c r="AD50" s="319" t="s">
        <v>70</v>
      </c>
      <c r="AE50" s="320">
        <f t="shared" si="87"/>
        <v>3</v>
      </c>
      <c r="AF50" s="316">
        <f t="shared" si="88"/>
        <v>1</v>
      </c>
      <c r="AG50" s="316">
        <f t="shared" si="89"/>
        <v>0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-5</v>
      </c>
      <c r="AT50" s="315">
        <v>2</v>
      </c>
      <c r="AU50" s="315" t="str">
        <f t="shared" ref="AU50:AU52" si="98">VLOOKUP($AT50,$AI$49:$AR$52,6,FALSE)</f>
        <v>Nigeria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4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0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2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0</v>
      </c>
      <c r="BI50" s="367">
        <f t="shared" si="90"/>
        <v>2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0</v>
      </c>
      <c r="J51" s="423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Bosnien</v>
      </c>
      <c r="N51" s="459">
        <f>VLOOKUP(M51,$AU$49:$AY$52,2,FALSE)</f>
        <v>4</v>
      </c>
      <c r="O51" s="459">
        <f>VLOOKUP(M51,$AU$49:$AY$52,3,FALSE)</f>
        <v>4</v>
      </c>
      <c r="P51" s="459">
        <f>VLOOKUP(M51,$AU$49:$AY$52,4,FALSE)</f>
        <v>6</v>
      </c>
      <c r="Q51" s="460">
        <f>VLOOKUP(M51,$AU$49:$AY$52,5,FALSE)</f>
        <v>-2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3</v>
      </c>
      <c r="AI51" s="315">
        <f>RANK($AJ51,$AJ$49:$AJ$52,1)+COUNTIF($AJ$49:$AJ51,$AJ51)-1</f>
        <v>3</v>
      </c>
      <c r="AJ51" s="315">
        <f>AK51+AL51+AM51</f>
        <v>3</v>
      </c>
      <c r="AK51" s="315">
        <f t="shared" si="91"/>
        <v>0</v>
      </c>
      <c r="AL51" s="315">
        <f t="shared" si="92"/>
        <v>1</v>
      </c>
      <c r="AM51" s="315">
        <f t="shared" si="93"/>
        <v>2</v>
      </c>
      <c r="AN51" s="319" t="s">
        <v>68</v>
      </c>
      <c r="AO51" s="315">
        <f t="shared" si="94"/>
        <v>4</v>
      </c>
      <c r="AP51" s="315">
        <f t="shared" si="95"/>
        <v>4</v>
      </c>
      <c r="AQ51" s="315">
        <f t="shared" si="96"/>
        <v>6</v>
      </c>
      <c r="AR51" s="315">
        <f t="shared" si="97"/>
        <v>-2</v>
      </c>
      <c r="AT51" s="315">
        <v>3</v>
      </c>
      <c r="AU51" s="315" t="str">
        <f t="shared" si="98"/>
        <v>Bosnien</v>
      </c>
      <c r="AV51" s="315">
        <f t="shared" si="99"/>
        <v>4</v>
      </c>
      <c r="AW51" s="315">
        <f t="shared" si="100"/>
        <v>4</v>
      </c>
      <c r="AX51" s="315">
        <f t="shared" si="101"/>
        <v>6</v>
      </c>
      <c r="AY51" s="315">
        <f t="shared" si="102"/>
        <v>-2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2</v>
      </c>
      <c r="H52" s="360" t="s">
        <v>6</v>
      </c>
      <c r="I52" s="423">
        <v>2</v>
      </c>
      <c r="J52" s="423" t="s">
        <v>122</v>
      </c>
      <c r="K52" s="437">
        <f>IF('Resultat &amp; tabell'!J52="",0,BI52)</f>
        <v>0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6</v>
      </c>
      <c r="Q52" s="445">
        <f>VLOOKUP(M52,$AU$49:$AY$52,5,FALSE)</f>
        <v>-5</v>
      </c>
      <c r="Z52" s="319" t="s">
        <v>70</v>
      </c>
      <c r="AA52" s="320">
        <f t="shared" si="84"/>
        <v>1</v>
      </c>
      <c r="AB52" s="320">
        <f t="shared" si="85"/>
        <v>2</v>
      </c>
      <c r="AC52" s="320">
        <f t="shared" si="86"/>
        <v>2</v>
      </c>
      <c r="AD52" s="319" t="s">
        <v>68</v>
      </c>
      <c r="AE52" s="320">
        <f t="shared" si="87"/>
        <v>1</v>
      </c>
      <c r="AF52" s="316">
        <f t="shared" si="88"/>
        <v>2</v>
      </c>
      <c r="AG52" s="316">
        <f t="shared" si="89"/>
        <v>2</v>
      </c>
      <c r="AI52" s="315">
        <f>RANK($AJ52,$AJ$49:$AJ$52,1)+COUNTIF($AJ$49:$AJ52,$AJ52)-1</f>
        <v>2</v>
      </c>
      <c r="AJ52" s="315">
        <f>AK52+AL52+AM52</f>
        <v>2</v>
      </c>
      <c r="AK52" s="315">
        <f t="shared" si="91"/>
        <v>0</v>
      </c>
      <c r="AL52" s="315">
        <f t="shared" si="92"/>
        <v>0</v>
      </c>
      <c r="AM52" s="315">
        <f t="shared" si="93"/>
        <v>2</v>
      </c>
      <c r="AN52" s="319" t="s">
        <v>70</v>
      </c>
      <c r="AO52" s="315">
        <f t="shared" si="94"/>
        <v>4</v>
      </c>
      <c r="AP52" s="315">
        <f t="shared" si="95"/>
        <v>4</v>
      </c>
      <c r="AQ52" s="315">
        <f t="shared" si="96"/>
        <v>4</v>
      </c>
      <c r="AR52" s="315">
        <f t="shared" si="97"/>
        <v>0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6</v>
      </c>
      <c r="AY52" s="315">
        <f t="shared" si="102"/>
        <v>-5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0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0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0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0</v>
      </c>
      <c r="BI53" s="367">
        <f t="shared" si="90"/>
        <v>0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2</v>
      </c>
      <c r="H54" s="360" t="s">
        <v>6</v>
      </c>
      <c r="I54" s="423">
        <v>1</v>
      </c>
      <c r="J54" s="423">
        <v>1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2</v>
      </c>
      <c r="AC54" s="320">
        <f t="shared" si="86"/>
        <v>1</v>
      </c>
      <c r="AD54" s="319" t="s">
        <v>69</v>
      </c>
      <c r="AE54" s="320">
        <f t="shared" si="87"/>
        <v>0</v>
      </c>
      <c r="AF54" s="316">
        <f t="shared" si="88"/>
        <v>1</v>
      </c>
      <c r="AG54" s="316">
        <f t="shared" si="89"/>
        <v>2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0</v>
      </c>
      <c r="BI54" s="367">
        <f t="shared" si="90"/>
        <v>0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3</v>
      </c>
      <c r="Q58" s="441">
        <f>VLOOKUP(M58,$AU$58:$AY$61,5,FALSE)</f>
        <v>4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7</v>
      </c>
      <c r="AQ58" s="315">
        <f>SUMIF($Z$58:$Z$63,$AN58,$AC$58:$AC$63)+SUMIF($AD$58:$AD$63,$AN58,$AG$58:$AG$63)</f>
        <v>3</v>
      </c>
      <c r="AR58" s="315">
        <f>AP58-AQ58</f>
        <v>4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3</v>
      </c>
      <c r="AY58" s="315">
        <f>VLOOKUP($AU58,$AN$58:$AR$61,5,FALSE)</f>
        <v>4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1</v>
      </c>
      <c r="J59" s="423" t="s">
        <v>122</v>
      </c>
      <c r="K59" s="437">
        <f>IF('Resultat &amp; tabell'!J59="",0,BI59)</f>
        <v>2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6</v>
      </c>
      <c r="P59" s="444">
        <f>VLOOKUP(M59,$AU$58:$AY$61,4,FALSE)</f>
        <v>4</v>
      </c>
      <c r="Q59" s="445">
        <f>VLOOKUP(M59,$AU$58:$AY$61,5,FALSE)</f>
        <v>2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6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2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0</v>
      </c>
      <c r="BI59" s="367">
        <f t="shared" si="109"/>
        <v>2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3</v>
      </c>
      <c r="H60" s="360" t="s">
        <v>6</v>
      </c>
      <c r="I60" s="423">
        <v>0</v>
      </c>
      <c r="J60" s="423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3</v>
      </c>
      <c r="P60" s="459">
        <f>VLOOKUP(M60,$AU$58:$AY$61,4,FALSE)</f>
        <v>5</v>
      </c>
      <c r="Q60" s="460">
        <f>VLOOKUP(M60,$AU$58:$AY$61,5,FALSE)</f>
        <v>-2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6</v>
      </c>
      <c r="AQ60" s="315">
        <f t="shared" si="115"/>
        <v>4</v>
      </c>
      <c r="AR60" s="315">
        <f t="shared" si="116"/>
        <v>2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3</v>
      </c>
      <c r="AX60" s="315">
        <f t="shared" si="120"/>
        <v>5</v>
      </c>
      <c r="AY60" s="315">
        <f t="shared" si="121"/>
        <v>-2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1</v>
      </c>
      <c r="H61" s="360" t="s">
        <v>6</v>
      </c>
      <c r="I61" s="423">
        <v>2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1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1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3</v>
      </c>
      <c r="AQ61" s="315">
        <f t="shared" si="115"/>
        <v>5</v>
      </c>
      <c r="AR61" s="315">
        <f t="shared" si="116"/>
        <v>-2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2</v>
      </c>
      <c r="J62" s="423">
        <v>2</v>
      </c>
      <c r="K62" s="437">
        <f>IF('Resultat &amp; tabell'!J62="",0,BI62)</f>
        <v>0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2</v>
      </c>
      <c r="AD62" s="319" t="s">
        <v>72</v>
      </c>
      <c r="AE62" s="320">
        <f t="shared" si="106"/>
        <v>3</v>
      </c>
      <c r="AF62" s="316">
        <f t="shared" si="107"/>
        <v>2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0</v>
      </c>
      <c r="BI62" s="367">
        <f t="shared" si="109"/>
        <v>0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1</v>
      </c>
      <c r="J63" s="423">
        <v>1</v>
      </c>
      <c r="K63" s="437">
        <f>IF('Resultat &amp; tabell'!J63="",0,BI63)</f>
        <v>0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0</v>
      </c>
      <c r="BH63" s="383">
        <f>IF(J63='Resultat &amp; tabell'!$J63,1,0)</f>
        <v>0</v>
      </c>
      <c r="BI63" s="367">
        <f t="shared" si="109"/>
        <v>0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3</v>
      </c>
      <c r="H67" s="360" t="s">
        <v>6</v>
      </c>
      <c r="I67" s="423">
        <v>0</v>
      </c>
      <c r="J67" s="423">
        <v>1</v>
      </c>
      <c r="K67" s="437">
        <f>IF('Resultat &amp; tabell'!J67="",0,BI67)</f>
        <v>1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8</v>
      </c>
      <c r="P67" s="440">
        <f>VLOOKUP(M67,$AU$67:$AY$70,4,FALSE)</f>
        <v>2</v>
      </c>
      <c r="Q67" s="441">
        <f>VLOOKUP(M67,$AU$67:$AY$70,5,FALSE)</f>
        <v>6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3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3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8</v>
      </c>
      <c r="AQ67" s="315">
        <f>SUMIF($Z$67:$Z$72,$AN67,$AC$67:$AC$72)+SUMIF($AD$67:$AD$72,$AN67,$AG$67:$AG$72)</f>
        <v>2</v>
      </c>
      <c r="AR67" s="315">
        <f>AP67-AQ67</f>
        <v>6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8</v>
      </c>
      <c r="AX67" s="315">
        <f>VLOOKUP($AU67,$AN$67:$AR$70,4,FALSE)</f>
        <v>2</v>
      </c>
      <c r="AY67" s="315">
        <f>VLOOKUP($AU67,$AN$67:$AR$70,5,FALSE)</f>
        <v>6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1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1</v>
      </c>
      <c r="H68" s="360" t="s">
        <v>6</v>
      </c>
      <c r="I68" s="423">
        <v>1</v>
      </c>
      <c r="J68" s="423" t="s">
        <v>122</v>
      </c>
      <c r="K68" s="437">
        <f>IF('Resultat &amp; tabell'!J68="",0,BI68)</f>
        <v>5</v>
      </c>
      <c r="L68" s="427">
        <v>2</v>
      </c>
      <c r="M68" s="443" t="str">
        <f>VLOOKUP(L68,$AT$67:$AY$70,2,FALSE)</f>
        <v>Ryssland</v>
      </c>
      <c r="N68" s="444">
        <f>VLOOKUP(M68,$AU$67:$AY$70,2,FALSE)</f>
        <v>4</v>
      </c>
      <c r="O68" s="444">
        <f>VLOOKUP(M68,$AU$67:$AY$70,3,FALSE)</f>
        <v>4</v>
      </c>
      <c r="P68" s="444">
        <f>VLOOKUP(M68,$AU$67:$AY$70,4,FALSE)</f>
        <v>4</v>
      </c>
      <c r="Q68" s="445">
        <f>VLOOKUP(M68,$AU$67:$AY$70,5,FALSE)</f>
        <v>0</v>
      </c>
      <c r="Z68" s="319" t="s">
        <v>79</v>
      </c>
      <c r="AA68" s="320">
        <f t="shared" si="122"/>
        <v>1</v>
      </c>
      <c r="AB68" s="320">
        <f t="shared" si="123"/>
        <v>1</v>
      </c>
      <c r="AC68" s="320">
        <f t="shared" si="124"/>
        <v>1</v>
      </c>
      <c r="AD68" s="319" t="s">
        <v>80</v>
      </c>
      <c r="AE68" s="320">
        <f t="shared" si="125"/>
        <v>1</v>
      </c>
      <c r="AF68" s="316">
        <f t="shared" si="126"/>
        <v>1</v>
      </c>
      <c r="AG68" s="316">
        <f t="shared" si="127"/>
        <v>1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4</v>
      </c>
      <c r="AP68" s="315">
        <f t="shared" ref="AP68:AP70" si="133">SUMIF($Z$67:$Z$72,$AN68,$AB$67:$AB$72)+SUMIF($AD$67:$AD$72,$AN68,$AF$67:$AF$72)</f>
        <v>4</v>
      </c>
      <c r="AQ68" s="315">
        <f t="shared" ref="AQ68:AQ70" si="134">SUMIF($Z$67:$Z$72,$AN68,$AC$67:$AC$72)+SUMIF($AD$67:$AD$72,$AN68,$AG$67:$AG$72)</f>
        <v>4</v>
      </c>
      <c r="AR68" s="315">
        <f t="shared" ref="AR68:AR70" si="135">AP68-AQ68</f>
        <v>0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4</v>
      </c>
      <c r="AX68" s="315">
        <f t="shared" ref="AX68:AX70" si="139">VLOOKUP($AU68,$AN$67:$AR$70,4,FALSE)</f>
        <v>4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2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1</v>
      </c>
      <c r="BI68" s="367">
        <f t="shared" si="128"/>
        <v>5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2</v>
      </c>
      <c r="H69" s="360" t="s">
        <v>6</v>
      </c>
      <c r="I69" s="423">
        <v>1</v>
      </c>
      <c r="J69" s="423">
        <v>1</v>
      </c>
      <c r="K69" s="437">
        <f>IF('Resultat &amp; tabell'!J69="",0,BI69)</f>
        <v>1</v>
      </c>
      <c r="L69" s="427">
        <v>3</v>
      </c>
      <c r="M69" s="458" t="str">
        <f>VLOOKUP(L69,$AT$67:$AY$70,2,FALSE)</f>
        <v>Sydkorea</v>
      </c>
      <c r="N69" s="459">
        <f>VLOOKUP(M69,$AU$67:$AY$70,2,FALSE)</f>
        <v>2</v>
      </c>
      <c r="O69" s="459">
        <f>VLOOKUP(M69,$AU$67:$AY$70,3,FALSE)</f>
        <v>4</v>
      </c>
      <c r="P69" s="459">
        <f>VLOOKUP(M69,$AU$67:$AY$70,4,FALSE)</f>
        <v>6</v>
      </c>
      <c r="Q69" s="460">
        <f>VLOOKUP(M69,$AU$67:$AY$70,5,FALSE)</f>
        <v>-2</v>
      </c>
      <c r="Z69" s="319" t="s">
        <v>77</v>
      </c>
      <c r="AA69" s="320">
        <f t="shared" si="122"/>
        <v>3</v>
      </c>
      <c r="AB69" s="320">
        <f t="shared" si="123"/>
        <v>2</v>
      </c>
      <c r="AC69" s="320">
        <f t="shared" si="124"/>
        <v>1</v>
      </c>
      <c r="AD69" s="319" t="s">
        <v>79</v>
      </c>
      <c r="AE69" s="320">
        <f t="shared" si="125"/>
        <v>0</v>
      </c>
      <c r="AF69" s="316">
        <f t="shared" si="126"/>
        <v>1</v>
      </c>
      <c r="AG69" s="316">
        <f t="shared" si="127"/>
        <v>2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1</v>
      </c>
      <c r="AP69" s="315">
        <f t="shared" si="133"/>
        <v>3</v>
      </c>
      <c r="AQ69" s="315">
        <f t="shared" si="134"/>
        <v>7</v>
      </c>
      <c r="AR69" s="315">
        <f t="shared" si="135"/>
        <v>-4</v>
      </c>
      <c r="AT69" s="315">
        <v>3</v>
      </c>
      <c r="AU69" s="315" t="str">
        <f t="shared" si="136"/>
        <v>Sydkorea</v>
      </c>
      <c r="AV69" s="315">
        <f t="shared" si="137"/>
        <v>2</v>
      </c>
      <c r="AW69" s="315">
        <f t="shared" si="138"/>
        <v>4</v>
      </c>
      <c r="AX69" s="315">
        <f t="shared" si="139"/>
        <v>6</v>
      </c>
      <c r="AY69" s="315">
        <f t="shared" si="140"/>
        <v>-2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0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1</v>
      </c>
      <c r="BI69" s="367">
        <f t="shared" si="128"/>
        <v>1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2</v>
      </c>
      <c r="H70" s="360" t="s">
        <v>6</v>
      </c>
      <c r="I70" s="423">
        <v>2</v>
      </c>
      <c r="J70" s="423" t="s">
        <v>122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1</v>
      </c>
      <c r="O70" s="444">
        <f>VLOOKUP(M70,$AU$67:$AY$70,3,FALSE)</f>
        <v>3</v>
      </c>
      <c r="P70" s="444">
        <f>VLOOKUP(M70,$AU$67:$AY$70,4,FALSE)</f>
        <v>7</v>
      </c>
      <c r="Q70" s="445">
        <f>VLOOKUP(M70,$AU$67:$AY$70,5,FALSE)</f>
        <v>-4</v>
      </c>
      <c r="Z70" s="319" t="s">
        <v>80</v>
      </c>
      <c r="AA70" s="320">
        <f t="shared" si="122"/>
        <v>1</v>
      </c>
      <c r="AB70" s="320">
        <f t="shared" si="123"/>
        <v>2</v>
      </c>
      <c r="AC70" s="320">
        <f t="shared" si="124"/>
        <v>2</v>
      </c>
      <c r="AD70" s="319" t="s">
        <v>78</v>
      </c>
      <c r="AE70" s="320">
        <f t="shared" si="125"/>
        <v>1</v>
      </c>
      <c r="AF70" s="316">
        <f t="shared" si="126"/>
        <v>2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2</v>
      </c>
      <c r="AP70" s="315">
        <f t="shared" si="133"/>
        <v>4</v>
      </c>
      <c r="AQ70" s="315">
        <f t="shared" si="134"/>
        <v>6</v>
      </c>
      <c r="AR70" s="315">
        <f t="shared" si="135"/>
        <v>-2</v>
      </c>
      <c r="AT70" s="315">
        <v>4</v>
      </c>
      <c r="AU70" s="315" t="str">
        <f t="shared" si="136"/>
        <v>Algeriet</v>
      </c>
      <c r="AV70" s="315">
        <f t="shared" si="137"/>
        <v>1</v>
      </c>
      <c r="AW70" s="315">
        <f t="shared" si="138"/>
        <v>3</v>
      </c>
      <c r="AX70" s="315">
        <f t="shared" si="139"/>
        <v>7</v>
      </c>
      <c r="AY70" s="315">
        <f t="shared" si="140"/>
        <v>-4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1</v>
      </c>
      <c r="H71" s="360" t="s">
        <v>6</v>
      </c>
      <c r="I71" s="423">
        <v>3</v>
      </c>
      <c r="J71" s="423">
        <v>2</v>
      </c>
      <c r="K71" s="437">
        <f>IF('Resultat &amp; tabell'!J71="",0,BI71)</f>
        <v>0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1</v>
      </c>
      <c r="AC71" s="320">
        <f t="shared" si="124"/>
        <v>3</v>
      </c>
      <c r="AD71" s="319" t="s">
        <v>77</v>
      </c>
      <c r="AE71" s="320">
        <f t="shared" si="125"/>
        <v>3</v>
      </c>
      <c r="AF71" s="316">
        <f t="shared" si="126"/>
        <v>3</v>
      </c>
      <c r="AG71" s="316">
        <f t="shared" si="127"/>
        <v>1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0</v>
      </c>
      <c r="BI71" s="367">
        <f t="shared" si="128"/>
        <v>0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0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0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2</v>
      </c>
      <c r="H76" s="362" t="s">
        <v>6</v>
      </c>
      <c r="I76" s="424">
        <v>3</v>
      </c>
      <c r="J76" s="424">
        <v>2</v>
      </c>
      <c r="K76" s="437">
        <f t="shared" ref="K76:K83" si="141">BI76</f>
        <v>0</v>
      </c>
      <c r="M76" s="481" t="s">
        <v>228</v>
      </c>
      <c r="N76" s="467"/>
      <c r="O76" s="268">
        <f>BO92</f>
        <v>6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Uruguay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81" t="s">
        <v>229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Uruguay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Vinnare grupp C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3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81" t="s">
        <v>230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England</v>
      </c>
      <c r="E79" s="354" t="s">
        <v>6</v>
      </c>
      <c r="F79" s="347" t="str">
        <f>M23</f>
        <v>Japan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81" t="s">
        <v>231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England</v>
      </c>
      <c r="BC79" s="403" t="s">
        <v>6</v>
      </c>
      <c r="BD79" s="379" t="str">
        <f t="shared" si="143"/>
        <v>Japan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England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Nigeria</v>
      </c>
      <c r="G80" s="423">
        <v>2</v>
      </c>
      <c r="H80" s="360" t="s">
        <v>6</v>
      </c>
      <c r="I80" s="423">
        <v>0</v>
      </c>
      <c r="J80" s="423">
        <v>1</v>
      </c>
      <c r="K80" s="437">
        <f t="shared" si="141"/>
        <v>0</v>
      </c>
      <c r="M80" s="481" t="s">
        <v>232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Nigeria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Vinnare grupp E</v>
      </c>
      <c r="BM80" s="413" t="e">
        <f t="shared" si="147"/>
        <v>#N/A</v>
      </c>
      <c r="BN80" s="415" t="e">
        <f t="shared" si="148"/>
        <v>#N/A</v>
      </c>
      <c r="BO80" s="335">
        <f t="shared" si="145"/>
        <v>0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423">
        <v>3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81" t="s">
        <v>233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Vinnare grupp G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2</v>
      </c>
      <c r="H82" s="307" t="s">
        <v>6</v>
      </c>
      <c r="I82" s="423">
        <v>0</v>
      </c>
      <c r="J82" s="423">
        <v>1</v>
      </c>
      <c r="K82" s="437">
        <f t="shared" si="141"/>
        <v>0</v>
      </c>
      <c r="M82" s="481" t="s">
        <v>234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Vinnare grupp F</v>
      </c>
      <c r="BM82" s="413" t="e">
        <f t="shared" si="147"/>
        <v>#N/A</v>
      </c>
      <c r="BN82" s="415" t="e">
        <f t="shared" si="148"/>
        <v>#N/A</v>
      </c>
      <c r="BO82" s="335">
        <f t="shared" si="145"/>
        <v>0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423">
        <v>3</v>
      </c>
      <c r="H83" s="360" t="s">
        <v>6</v>
      </c>
      <c r="I83" s="423">
        <v>2</v>
      </c>
      <c r="J83" s="423">
        <v>1</v>
      </c>
      <c r="K83" s="437">
        <f t="shared" si="141"/>
        <v>0</v>
      </c>
      <c r="M83" s="481" t="s">
        <v>235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Vinnare grupp H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Uruguay</v>
      </c>
      <c r="BL85" s="385" t="str">
        <f>'Resultat &amp; tabell'!F77</f>
        <v>Uruguay</v>
      </c>
      <c r="BM85" s="413" t="str">
        <f t="shared" si="147"/>
        <v>Uruguay</v>
      </c>
      <c r="BN85" s="415" t="str">
        <f t="shared" si="148"/>
        <v>Uruguay</v>
      </c>
      <c r="BO85" s="335">
        <f t="shared" si="145"/>
        <v>2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holland</v>
      </c>
      <c r="E87" s="354" t="s">
        <v>6</v>
      </c>
      <c r="F87" s="347" t="str">
        <f>IF(M77="","Vinnare match 50",M77)</f>
        <v>uruguay</v>
      </c>
      <c r="G87" s="423">
        <v>2</v>
      </c>
      <c r="H87" s="360" t="s">
        <v>6</v>
      </c>
      <c r="I87" s="423">
        <v>1</v>
      </c>
      <c r="J87" s="423">
        <v>1</v>
      </c>
      <c r="K87" s="437">
        <f>BI87</f>
        <v>0</v>
      </c>
      <c r="M87" s="481" t="s">
        <v>228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holland</v>
      </c>
      <c r="BC87" s="403" t="s">
        <v>6</v>
      </c>
      <c r="BD87" s="379" t="str">
        <f>F87</f>
        <v>uruguay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Japan</v>
      </c>
      <c r="BL87" s="385" t="str">
        <f>'Resultat &amp; tabell'!F79</f>
        <v>Tvåa grupp C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423">
        <v>1</v>
      </c>
      <c r="H88" s="360" t="s">
        <v>6</v>
      </c>
      <c r="I88" s="423">
        <v>2</v>
      </c>
      <c r="J88" s="423">
        <v>2</v>
      </c>
      <c r="K88" s="437">
        <f>BI88</f>
        <v>0</v>
      </c>
      <c r="M88" s="481" t="s">
        <v>233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Nigeria</v>
      </c>
      <c r="BL88" s="385" t="str">
        <f>'Resultat &amp; tabell'!F80</f>
        <v>Tvåa grupp F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england</v>
      </c>
      <c r="G89" s="423">
        <v>2</v>
      </c>
      <c r="H89" s="360" t="s">
        <v>6</v>
      </c>
      <c r="I89" s="423">
        <v>3</v>
      </c>
      <c r="J89" s="423">
        <v>2</v>
      </c>
      <c r="K89" s="437">
        <f>BI89</f>
        <v>0</v>
      </c>
      <c r="M89" s="481" t="s">
        <v>231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england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Tvåa grupp H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81" t="s">
        <v>234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Tvåa grupp E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Tvåa grupp G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6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holland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423">
        <v>1</v>
      </c>
      <c r="J94" s="423">
        <v>1</v>
      </c>
      <c r="K94" s="437">
        <f>BI94</f>
        <v>0</v>
      </c>
      <c r="M94" s="481" t="s">
        <v>228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holland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england</v>
      </c>
      <c r="E95" s="354" t="s">
        <v>6</v>
      </c>
      <c r="F95" s="347" t="str">
        <f>IF(M90="","Vinnare match 60",M90)</f>
        <v>argentina</v>
      </c>
      <c r="G95" s="423">
        <v>1</v>
      </c>
      <c r="H95" s="360" t="s">
        <v>6</v>
      </c>
      <c r="I95" s="423">
        <v>2</v>
      </c>
      <c r="J95" s="423">
        <v>2</v>
      </c>
      <c r="K95" s="437">
        <f>BI95</f>
        <v>0</v>
      </c>
      <c r="M95" s="481" t="s">
        <v>234</v>
      </c>
      <c r="O95" s="472"/>
      <c r="P95" s="467" t="str">
        <f>IF(M95=D95,F95,D95)</f>
        <v>england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england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holland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england</v>
      </c>
      <c r="G99" s="423">
        <v>1</v>
      </c>
      <c r="H99" s="360" t="s">
        <v>6</v>
      </c>
      <c r="I99" s="423">
        <v>2</v>
      </c>
      <c r="J99" s="423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england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uruguay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england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holland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425">
        <v>1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holland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holland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england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england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holland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11" priority="7" operator="containsText" text=".">
      <formula>NOT(ISERROR(SEARCH(".",I76)))</formula>
    </cfRule>
  </conditionalFormatting>
  <conditionalFormatting sqref="G76:G83">
    <cfRule type="containsText" dxfId="10" priority="6" operator="containsText" text=".">
      <formula>NOT(ISERROR(SEARCH(".",G76)))</formula>
    </cfRule>
  </conditionalFormatting>
  <conditionalFormatting sqref="I87:J90">
    <cfRule type="containsText" dxfId="9" priority="5" operator="containsText" text=".">
      <formula>NOT(ISERROR(SEARCH(".",I87)))</formula>
    </cfRule>
  </conditionalFormatting>
  <conditionalFormatting sqref="G87:G90">
    <cfRule type="containsText" dxfId="8" priority="4" operator="containsText" text=".">
      <formula>NOT(ISERROR(SEARCH(".",G87)))</formula>
    </cfRule>
  </conditionalFormatting>
  <conditionalFormatting sqref="I94:J95">
    <cfRule type="containsText" dxfId="7" priority="3" operator="containsText" text=".">
      <formula>NOT(ISERROR(SEARCH(".",I94)))</formula>
    </cfRule>
  </conditionalFormatting>
  <conditionalFormatting sqref="I99:J99">
    <cfRule type="containsText" dxfId="6" priority="2" operator="containsText" text=".">
      <formula>NOT(ISERROR(SEARCH(".",I99)))</formula>
    </cfRule>
  </conditionalFormatting>
  <conditionalFormatting sqref="I103:J103">
    <cfRule type="containsText" dxfId="5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88">
        <v>3</v>
      </c>
      <c r="H4" s="360" t="s">
        <v>6</v>
      </c>
      <c r="I4" s="423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9</v>
      </c>
      <c r="O4" s="440">
        <f>VLOOKUP(M4,$AU$4:$AY$7,3,FALSE)</f>
        <v>7</v>
      </c>
      <c r="P4" s="440">
        <f>VLOOKUP(M4,$AU$4:$AY$7,4,FALSE)</f>
        <v>3</v>
      </c>
      <c r="Q4" s="441">
        <f>VLOOKUP(M4,$AU$4:$AY$7,5,FALSE)</f>
        <v>4</v>
      </c>
      <c r="S4" s="442" t="s">
        <v>84</v>
      </c>
      <c r="T4" s="252" t="s">
        <v>223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9</v>
      </c>
      <c r="AP4" s="315">
        <f>SUMIF($Z$4:$Z$9,AN4,$AB$4:$AB$9)+SUMIF($AD$4:$AD$9,AN4,$AF$4:$AF$9)</f>
        <v>7</v>
      </c>
      <c r="AQ4" s="315">
        <f>SUMIF($AD$4:$AD$9,AN4,$AG$4:$AG$9)+SUMIF($Z$4:$Z$9,AN4,$AC$4:$AC$9)</f>
        <v>3</v>
      </c>
      <c r="AR4" s="315">
        <f>AP4-AQ4</f>
        <v>4</v>
      </c>
      <c r="AT4" s="315">
        <v>1</v>
      </c>
      <c r="AU4" s="315" t="str">
        <f>VLOOKUP($AT4,$AI$4:$AR$7,6,FALSE)</f>
        <v>Brasilien</v>
      </c>
      <c r="AV4" s="315">
        <f>VLOOKUP($AU4,$AN$4:$AR$7,2,FALSE)</f>
        <v>9</v>
      </c>
      <c r="AW4" s="315">
        <f t="shared" ref="AW4:AW7" si="4">VLOOKUP($AU4,$AN$4:$AR$7,3,FALSE)</f>
        <v>7</v>
      </c>
      <c r="AX4" s="315">
        <f>VLOOKUP($AU4,$AN$4:$AR$7,4,FALSE)</f>
        <v>3</v>
      </c>
      <c r="AY4" s="315">
        <f>VLOOKUP($AU4,$AN$4:$AR$7,5,FALSE)</f>
        <v>4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88">
        <v>1</v>
      </c>
      <c r="H5" s="360" t="s">
        <v>6</v>
      </c>
      <c r="I5" s="423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4</v>
      </c>
      <c r="AR5" s="315">
        <f t="shared" ref="AR5:AR7" si="13">AP5-AQ5</f>
        <v>-1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88">
        <v>2</v>
      </c>
      <c r="H6" s="360" t="s">
        <v>6</v>
      </c>
      <c r="I6" s="423">
        <v>1</v>
      </c>
      <c r="J6" s="423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2</v>
      </c>
      <c r="O6" s="440">
        <f>VLOOKUP(M6,$AU$4:$AY$7,3,FALSE)</f>
        <v>3</v>
      </c>
      <c r="P6" s="440">
        <f>VLOOKUP(M6,$AU$4:$AY$7,4,FALSE)</f>
        <v>4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2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2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Mexiko</v>
      </c>
      <c r="AV6" s="315">
        <f t="shared" si="15"/>
        <v>2</v>
      </c>
      <c r="AW6" s="315">
        <f t="shared" si="4"/>
        <v>3</v>
      </c>
      <c r="AX6" s="315">
        <f t="shared" si="16"/>
        <v>4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88">
        <v>1</v>
      </c>
      <c r="H7" s="360" t="s">
        <v>6</v>
      </c>
      <c r="I7" s="423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1</v>
      </c>
      <c r="O7" s="444">
        <f>VLOOKUP(M7,$AU$4:$AY$7,3,FALSE)</f>
        <v>3</v>
      </c>
      <c r="P7" s="444">
        <f>VLOOKUP(M7,$AU$4:$AY$7,4,FALSE)</f>
        <v>5</v>
      </c>
      <c r="Q7" s="445">
        <f>VLOOKUP(M7,$AU$4:$AY$7,5,FALSE)</f>
        <v>-2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1</v>
      </c>
      <c r="AP7" s="315">
        <f>SUMIF($Z$4:$Z$9,AN7,$AB$4:$AB$9)+SUMIF($AD$4:$AD$9,AN7,$AF$4:$AF$9)</f>
        <v>3</v>
      </c>
      <c r="AQ7" s="315">
        <f t="shared" si="12"/>
        <v>5</v>
      </c>
      <c r="AR7" s="315">
        <f t="shared" si="13"/>
        <v>-2</v>
      </c>
      <c r="AT7" s="315">
        <v>4</v>
      </c>
      <c r="AU7" s="315" t="str">
        <f t="shared" si="14"/>
        <v>Kamerun</v>
      </c>
      <c r="AV7" s="315">
        <f t="shared" si="15"/>
        <v>1</v>
      </c>
      <c r="AW7" s="315">
        <f t="shared" si="4"/>
        <v>3</v>
      </c>
      <c r="AX7" s="315">
        <f t="shared" si="16"/>
        <v>5</v>
      </c>
      <c r="AY7" s="315">
        <f t="shared" si="17"/>
        <v>-2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88">
        <v>1</v>
      </c>
      <c r="H8" s="360" t="s">
        <v>6</v>
      </c>
      <c r="I8" s="423">
        <v>2</v>
      </c>
      <c r="J8" s="423">
        <v>1</v>
      </c>
      <c r="K8" s="437">
        <f>IF('Resultat &amp; tabell'!J8="",0,BI8)</f>
        <v>2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1</v>
      </c>
      <c r="AC8" s="320">
        <f t="shared" si="1"/>
        <v>2</v>
      </c>
      <c r="AD8" s="319" t="s">
        <v>5</v>
      </c>
      <c r="AE8" s="320">
        <f t="shared" si="6"/>
        <v>3</v>
      </c>
      <c r="AF8" s="316">
        <f t="shared" si="2"/>
        <v>2</v>
      </c>
      <c r="AG8" s="316">
        <f t="shared" si="3"/>
        <v>1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2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2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89">
        <v>1</v>
      </c>
      <c r="H9" s="360" t="s">
        <v>6</v>
      </c>
      <c r="I9" s="423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1</v>
      </c>
      <c r="H13" s="360" t="s">
        <v>6</v>
      </c>
      <c r="I13" s="423">
        <v>2</v>
      </c>
      <c r="J13" s="423">
        <v>2</v>
      </c>
      <c r="K13" s="437">
        <f>IF('Resultat &amp; tabell'!J13="",0,BI13)</f>
        <v>3</v>
      </c>
      <c r="L13" s="438">
        <v>1</v>
      </c>
      <c r="M13" s="439" t="str">
        <f>VLOOKUP(L13,$AT$13:$AY$16,2,FALSE)</f>
        <v>Spanien</v>
      </c>
      <c r="N13" s="440">
        <f>VLOOKUP(M13,$AU$13:$AY$16,2,FALSE)</f>
        <v>6</v>
      </c>
      <c r="O13" s="440">
        <f>VLOOKUP(M13,$AU$13:$AY$16,3,FALSE)</f>
        <v>6</v>
      </c>
      <c r="P13" s="440">
        <f>VLOOKUP(M13,$AU$13:$AY$16,4,FALSE)</f>
        <v>4</v>
      </c>
      <c r="Q13" s="441">
        <f>VLOOKUP(M13,$AU$13:$AY$16,5,FALSE)</f>
        <v>2</v>
      </c>
      <c r="S13" s="456" t="s">
        <v>108</v>
      </c>
      <c r="T13" s="476">
        <f>SUM(K4:K72)</f>
        <v>62</v>
      </c>
      <c r="U13" s="476">
        <v>0</v>
      </c>
      <c r="V13" s="477">
        <f t="shared" ref="V13:V18" si="19">SUM(T13:U13)</f>
        <v>62</v>
      </c>
      <c r="W13" s="312"/>
      <c r="Z13" s="319" t="s">
        <v>27</v>
      </c>
      <c r="AA13" s="320">
        <f t="shared" ref="AA13:AA18" si="20">IF(G13="",0,IF($G13&lt;$I13,0,IF($G13=$I13,1,3)))</f>
        <v>0</v>
      </c>
      <c r="AB13" s="320">
        <f t="shared" ref="AB13:AB18" si="21">G13</f>
        <v>1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3</v>
      </c>
      <c r="AF13" s="316">
        <f t="shared" ref="AF13:AF18" si="24">I13</f>
        <v>2</v>
      </c>
      <c r="AG13" s="316">
        <f t="shared" ref="AG13:AG18" si="25">G13</f>
        <v>1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6</v>
      </c>
      <c r="AP13" s="315">
        <f>SUMIF($Z$13:$Z$18,$AN13,$AB$13:$AB$18)+SUMIF($AD$13:$AD$18,$AN13,$AF$13:$AF$18)</f>
        <v>6</v>
      </c>
      <c r="AQ13" s="315">
        <f>SUMIF($Z$13:$Z$18,$AN13,$AC$13:$AC$18)+SUMIF($AD$13:$AD$18,$AN13,$AG$13:$AG$18)</f>
        <v>4</v>
      </c>
      <c r="AR13" s="315">
        <f>AP13-AQ13</f>
        <v>2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6</v>
      </c>
      <c r="AW13" s="315">
        <f>VLOOKUP($AU13,$AN$13:$AR$16,3,FALSE)</f>
        <v>6</v>
      </c>
      <c r="AX13" s="315">
        <f>VLOOKUP($AU13,$AN$13:$AR$16,4,FALSE)</f>
        <v>4</v>
      </c>
      <c r="AY13" s="315">
        <f>VLOOKUP($AU13,$AN$13:$AR$16,5,FALSE)</f>
        <v>2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2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1</v>
      </c>
      <c r="BI13" s="367">
        <f t="shared" ref="BI13:BI18" si="26">SUM(BE13+BG13+BH13)</f>
        <v>3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6</v>
      </c>
      <c r="O14" s="444">
        <f>VLOOKUP(M14,$AU$13:$AY$16,3,FALSE)</f>
        <v>5</v>
      </c>
      <c r="P14" s="444">
        <f>VLOOKUP(M14,$AU$13:$AY$16,4,FALSE)</f>
        <v>4</v>
      </c>
      <c r="Q14" s="445">
        <f>VLOOKUP(M14,$AU$13:$AY$16,5,FALSE)</f>
        <v>1</v>
      </c>
      <c r="S14" s="457" t="s">
        <v>1</v>
      </c>
      <c r="T14" s="478">
        <f>SUM(K76:K83)</f>
        <v>0</v>
      </c>
      <c r="U14" s="478">
        <f>O76</f>
        <v>4</v>
      </c>
      <c r="V14" s="479">
        <f t="shared" si="19"/>
        <v>4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4</v>
      </c>
      <c r="AP14" s="315">
        <f>SUMIF($Z$13:$Z$18,$AN14,$AB$13:$AB$18)+SUMIF($AD$13:$AD$18,AN14,$AF$13:$AF$18)</f>
        <v>3</v>
      </c>
      <c r="AQ14" s="315">
        <f>SUMIF($Z$13:$Z$18,$AN14,$AC$13:$AC$18)+SUMIF($AD$13:$AD$18,$AN14,$AG$13:$AG$18)</f>
        <v>4</v>
      </c>
      <c r="AR14" s="315">
        <f>AP14-AQ14</f>
        <v>-1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6</v>
      </c>
      <c r="AW14" s="315">
        <f>VLOOKUP($AU14,$AN$13:$AR$16,3,FALSE)</f>
        <v>5</v>
      </c>
      <c r="AX14" s="315">
        <f>VLOOKUP($AU14,$AN$13:$AR$16,4,FALSE)</f>
        <v>4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2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4</v>
      </c>
      <c r="O15" s="459">
        <f>VLOOKUP(M15,$AU$13:$AY$16,3,FALSE)</f>
        <v>3</v>
      </c>
      <c r="P15" s="459">
        <f>VLOOKUP(M15,$AU$13:$AY$16,4,FALSE)</f>
        <v>4</v>
      </c>
      <c r="Q15" s="460">
        <f>VLOOKUP(M15,$AU$13:$AY$16,5,FALSE)</f>
        <v>-1</v>
      </c>
      <c r="S15" s="457" t="s">
        <v>29</v>
      </c>
      <c r="T15" s="478">
        <f>SUM(K87:K90)</f>
        <v>0</v>
      </c>
      <c r="U15" s="478">
        <f>O87</f>
        <v>0</v>
      </c>
      <c r="V15" s="479">
        <f t="shared" si="19"/>
        <v>0</v>
      </c>
      <c r="W15" s="312"/>
      <c r="Z15" s="319" t="s">
        <v>27</v>
      </c>
      <c r="AA15" s="320">
        <f t="shared" si="20"/>
        <v>3</v>
      </c>
      <c r="AB15" s="320">
        <f t="shared" si="21"/>
        <v>2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2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6</v>
      </c>
      <c r="AP15" s="315">
        <f>SUMIF($Z$13:$Z$18,$AN15,$AB$13:$AB$18)+SUMIF($AD$13:$AD$18,AN15,$AF$13:$AF$18)</f>
        <v>5</v>
      </c>
      <c r="AQ15" s="315">
        <f>SUMIF($Z$13:$Z$18,$AN15,$AC$13:$AC$18)+SUMIF($AD$13:$AD$18,$AN15,$AG$13:$AG$18)</f>
        <v>4</v>
      </c>
      <c r="AR15" s="315">
        <f>AP15-AQ15</f>
        <v>1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4</v>
      </c>
      <c r="AW15" s="315">
        <f>VLOOKUP($AU15,$AN$13:$AR$16,3,FALSE)</f>
        <v>3</v>
      </c>
      <c r="AX15" s="315">
        <f>VLOOKUP($AU15,$AN$13:$AR$16,4,FALSE)</f>
        <v>4</v>
      </c>
      <c r="AY15" s="315">
        <f>VLOOKUP($AU15,$AN$13:$AR$16,5,FALSE)</f>
        <v>-1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1</v>
      </c>
      <c r="H16" s="360" t="s">
        <v>6</v>
      </c>
      <c r="I16" s="423">
        <v>2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4</v>
      </c>
      <c r="P16" s="444">
        <f>VLOOKUP(M16,$AU$13:$AY$16,4,FALSE)</f>
        <v>6</v>
      </c>
      <c r="Q16" s="445">
        <f>VLOOKUP(M16,$AU$13:$AY$16,5,FALSE)</f>
        <v>-2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2</v>
      </c>
      <c r="AD16" s="319" t="s">
        <v>28</v>
      </c>
      <c r="AE16" s="320">
        <f t="shared" si="23"/>
        <v>3</v>
      </c>
      <c r="AF16" s="316">
        <f t="shared" si="24"/>
        <v>2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4</v>
      </c>
      <c r="AQ16" s="315">
        <f>SUMIF($Z$13:$Z$18,$AN16,$AC$13:$AC$18)+SUMIF($AD$13:$AD$18,$AN16,$AG$13:$AG$18)</f>
        <v>6</v>
      </c>
      <c r="AR16" s="315">
        <f>AP16-AQ16</f>
        <v>-2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4</v>
      </c>
      <c r="AX16" s="315">
        <f>VLOOKUP($AU16,$AN$13:$AR$16,4,FALSE)</f>
        <v>6</v>
      </c>
      <c r="AY16" s="315">
        <f>VLOOKUP($AU16,$AN$13:$AR$16,5,FALSE)</f>
        <v>-2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2</v>
      </c>
      <c r="H17" s="360" t="s">
        <v>6</v>
      </c>
      <c r="I17" s="423">
        <v>3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2</v>
      </c>
      <c r="AC17" s="320">
        <f t="shared" si="22"/>
        <v>3</v>
      </c>
      <c r="AD17" s="319" t="s">
        <v>27</v>
      </c>
      <c r="AE17" s="320">
        <f t="shared" si="23"/>
        <v>3</v>
      </c>
      <c r="AF17" s="316">
        <f t="shared" si="24"/>
        <v>3</v>
      </c>
      <c r="AG17" s="316">
        <f t="shared" si="25"/>
        <v>2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0</v>
      </c>
      <c r="BF17" s="382" t="s">
        <v>6</v>
      </c>
      <c r="BG17" s="383">
        <f>IF(I17='Resultat &amp; tabell'!$I17,2,0)</f>
        <v>2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1</v>
      </c>
      <c r="H18" s="360" t="s">
        <v>6</v>
      </c>
      <c r="I18" s="423">
        <v>2</v>
      </c>
      <c r="J18" s="423">
        <v>2</v>
      </c>
      <c r="K18" s="437">
        <f>IF('Resultat &amp; tabell'!J18="",0,BI18)</f>
        <v>0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0</v>
      </c>
      <c r="AB18" s="320">
        <f t="shared" si="21"/>
        <v>1</v>
      </c>
      <c r="AC18" s="320">
        <f t="shared" si="22"/>
        <v>2</v>
      </c>
      <c r="AD18" s="319" t="s">
        <v>30</v>
      </c>
      <c r="AE18" s="320">
        <f t="shared" si="23"/>
        <v>3</v>
      </c>
      <c r="AF18" s="316">
        <f t="shared" si="24"/>
        <v>2</v>
      </c>
      <c r="AG18" s="316">
        <f t="shared" si="25"/>
        <v>1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0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66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1</v>
      </c>
      <c r="J22" s="423" t="s">
        <v>122</v>
      </c>
      <c r="K22" s="437">
        <f>IF('Resultat &amp; tabell'!J22="",0,BI22)</f>
        <v>0</v>
      </c>
      <c r="L22" s="438">
        <v>1</v>
      </c>
      <c r="M22" s="439" t="str">
        <f>VLOOKUP(L22,$AT$22:$AY$25,2,FALSE)</f>
        <v>Japan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3</v>
      </c>
      <c r="Q22" s="441">
        <f>VLOOKUP(M22,$AU$22:$AY$25,5,FALSE)</f>
        <v>3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1</v>
      </c>
      <c r="AB22" s="320">
        <f t="shared" ref="AB22:AB27" si="28">G22</f>
        <v>1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1</v>
      </c>
      <c r="AF22" s="316">
        <f t="shared" ref="AF22:AF27" si="31">I22</f>
        <v>1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3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Japan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3</v>
      </c>
      <c r="AY22" s="315">
        <f>VLOOKUP($AU22,$AN$22:$AR$25,5,FALSE)</f>
        <v>3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0</v>
      </c>
      <c r="BI22" s="367">
        <f t="shared" ref="BI22:BI27" si="33">SUM(BE22+BG22+BH22)</f>
        <v>0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3</v>
      </c>
      <c r="J23" s="423">
        <v>2</v>
      </c>
      <c r="K23" s="437">
        <f>IF('Resultat &amp; tabell'!J23="",0,BI23)</f>
        <v>0</v>
      </c>
      <c r="L23" s="427">
        <v>2</v>
      </c>
      <c r="M23" s="443" t="str">
        <f>VLOOKUP(L23,$AT$22:$AY$25,2,FALSE)</f>
        <v>Grekland</v>
      </c>
      <c r="N23" s="444">
        <f>VLOOKUP(M23,$AU$22:$AY$25,2,FALSE)</f>
        <v>4</v>
      </c>
      <c r="O23" s="444">
        <f>VLOOKUP(M23,$AU$22:$AY$25,3,FALSE)</f>
        <v>4</v>
      </c>
      <c r="P23" s="444">
        <f>VLOOKUP(M23,$AU$22:$AY$25,4,FALSE)</f>
        <v>4</v>
      </c>
      <c r="Q23" s="445">
        <f>VLOOKUP(M23,$AU$22:$AY$25,5,FALSE)</f>
        <v>0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0</v>
      </c>
      <c r="AB23" s="320">
        <f t="shared" si="28"/>
        <v>1</v>
      </c>
      <c r="AC23" s="320">
        <f t="shared" si="29"/>
        <v>3</v>
      </c>
      <c r="AD23" s="319" t="s">
        <v>47</v>
      </c>
      <c r="AE23" s="320">
        <f t="shared" si="30"/>
        <v>3</v>
      </c>
      <c r="AF23" s="316">
        <f t="shared" si="31"/>
        <v>3</v>
      </c>
      <c r="AG23" s="316">
        <f t="shared" si="32"/>
        <v>1</v>
      </c>
      <c r="AI23" s="315">
        <f>RANK($AJ23,$AJ$22:$AJ$25,1)+COUNTIF($AJ$22:$AJ23,$AJ23)-1</f>
        <v>4</v>
      </c>
      <c r="AJ23" s="315">
        <f>AK23+AL23+AM23</f>
        <v>4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4</v>
      </c>
      <c r="AN23" s="316" t="s">
        <v>46</v>
      </c>
      <c r="AO23" s="315">
        <f t="shared" ref="AO23:AO25" si="37">SUMIF($Z$22:$Z$27,$AN23,$AA$22:$AA$27)+SUMIF($AD$22:$AD$27,$AN23,$AE$22:$AE$27)</f>
        <v>1</v>
      </c>
      <c r="AP23" s="315">
        <f t="shared" ref="AP23:AP25" si="38">SUMIF($Z$22:$Z$27,$AN23,$AB$22:$AB$27)+SUMIF($AD$22:$AD$27,$AN23,$AF$22:$AF$27)</f>
        <v>3</v>
      </c>
      <c r="AQ23" s="315">
        <f t="shared" ref="AQ23:AQ25" si="39">SUMIF($Z$22:$Z$27,$AN23,$AC$22:$AC$27)+SUMIF($AD$22:$AD$27,$AN23,$AG$22:$AG$27)</f>
        <v>6</v>
      </c>
      <c r="AR23" s="315">
        <f t="shared" ref="AR23:AR25" si="40">AP23-AQ23</f>
        <v>-3</v>
      </c>
      <c r="AT23" s="315">
        <v>2</v>
      </c>
      <c r="AU23" s="315" t="str">
        <f t="shared" ref="AU23:AU25" si="41">VLOOKUP($AT23,$AI$22:$AR$25,6,FALSE)</f>
        <v>Grekland</v>
      </c>
      <c r="AV23" s="315">
        <f t="shared" ref="AV23:AV25" si="42">VLOOKUP($AU23,$AN$22:$AR$25,2,FALSE)</f>
        <v>4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4</v>
      </c>
      <c r="AY23" s="315">
        <f t="shared" ref="AY23:AY25" si="45">VLOOKUP($AU23,$AN$22:$AR$25,5,FALSE)</f>
        <v>0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0</v>
      </c>
      <c r="BI23" s="367">
        <f t="shared" si="33"/>
        <v>0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1</v>
      </c>
      <c r="J24" s="423" t="s">
        <v>122</v>
      </c>
      <c r="K24" s="437">
        <f>IF('Resultat &amp; tabell'!J24="",0,BI24)</f>
        <v>2</v>
      </c>
      <c r="L24" s="427">
        <v>3</v>
      </c>
      <c r="M24" s="458" t="str">
        <f>VLOOKUP(L24,$AT$22:$AY$25,2,FALSE)</f>
        <v>Colombia</v>
      </c>
      <c r="N24" s="459">
        <f>VLOOKUP(M24,$AU$22:$AY$25,2,FALSE)</f>
        <v>3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1</v>
      </c>
      <c r="AB24" s="320">
        <f t="shared" si="28"/>
        <v>1</v>
      </c>
      <c r="AC24" s="320">
        <f t="shared" si="29"/>
        <v>1</v>
      </c>
      <c r="AD24" s="319" t="s">
        <v>46</v>
      </c>
      <c r="AE24" s="320">
        <f t="shared" si="30"/>
        <v>1</v>
      </c>
      <c r="AF24" s="316">
        <f t="shared" si="31"/>
        <v>1</v>
      </c>
      <c r="AG24" s="316">
        <f t="shared" si="32"/>
        <v>1</v>
      </c>
      <c r="AI24" s="315">
        <f>RANK($AJ24,$AJ$22:$AJ$25,1)+COUNTIF($AJ$22:$AJ24,$AJ24)-1</f>
        <v>2</v>
      </c>
      <c r="AJ24" s="315">
        <f>AK24+AL24+AM24</f>
        <v>2</v>
      </c>
      <c r="AK24" s="315">
        <f t="shared" si="34"/>
        <v>0</v>
      </c>
      <c r="AL24" s="315">
        <f t="shared" si="35"/>
        <v>0</v>
      </c>
      <c r="AM24" s="315">
        <f t="shared" si="36"/>
        <v>2</v>
      </c>
      <c r="AN24" s="319" t="s">
        <v>43</v>
      </c>
      <c r="AO24" s="315">
        <f t="shared" si="37"/>
        <v>4</v>
      </c>
      <c r="AP24" s="315">
        <f t="shared" si="38"/>
        <v>4</v>
      </c>
      <c r="AQ24" s="315">
        <f t="shared" si="39"/>
        <v>4</v>
      </c>
      <c r="AR24" s="315">
        <f t="shared" si="40"/>
        <v>0</v>
      </c>
      <c r="AT24" s="315">
        <v>3</v>
      </c>
      <c r="AU24" s="315" t="str">
        <f t="shared" si="41"/>
        <v>Colombia</v>
      </c>
      <c r="AV24" s="315">
        <f t="shared" si="42"/>
        <v>3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2</v>
      </c>
      <c r="BH24" s="383">
        <f>IF(J24='Resultat &amp; tabell'!$J24,1,0)</f>
        <v>0</v>
      </c>
      <c r="BI24" s="367">
        <f t="shared" si="33"/>
        <v>2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Elfenbenskusten</v>
      </c>
      <c r="N25" s="444">
        <f>VLOOKUP(M25,$AU$22:$AY$25,2,FALSE)</f>
        <v>1</v>
      </c>
      <c r="O25" s="444">
        <f>VLOOKUP(M25,$AU$22:$AY$25,3,FALSE)</f>
        <v>3</v>
      </c>
      <c r="P25" s="444">
        <f>VLOOKUP(M25,$AU$22:$AY$25,4,FALSE)</f>
        <v>6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1</v>
      </c>
      <c r="AJ25" s="315">
        <f>AK25+AL25+AM25</f>
        <v>1</v>
      </c>
      <c r="AK25" s="315">
        <f t="shared" si="34"/>
        <v>0</v>
      </c>
      <c r="AL25" s="315">
        <f t="shared" si="35"/>
        <v>0</v>
      </c>
      <c r="AM25" s="315">
        <f t="shared" si="36"/>
        <v>1</v>
      </c>
      <c r="AN25" s="319" t="s">
        <v>47</v>
      </c>
      <c r="AO25" s="315">
        <f t="shared" si="37"/>
        <v>7</v>
      </c>
      <c r="AP25" s="315">
        <f t="shared" si="38"/>
        <v>6</v>
      </c>
      <c r="AQ25" s="315">
        <f t="shared" si="39"/>
        <v>3</v>
      </c>
      <c r="AR25" s="315">
        <f t="shared" si="40"/>
        <v>3</v>
      </c>
      <c r="AT25" s="315">
        <v>4</v>
      </c>
      <c r="AU25" s="315" t="str">
        <f t="shared" si="41"/>
        <v>Elfenbenskusten</v>
      </c>
      <c r="AV25" s="315">
        <f t="shared" si="42"/>
        <v>1</v>
      </c>
      <c r="AW25" s="315">
        <f t="shared" si="43"/>
        <v>3</v>
      </c>
      <c r="AX25" s="315">
        <f t="shared" si="44"/>
        <v>6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2</v>
      </c>
      <c r="H27" s="360" t="s">
        <v>6</v>
      </c>
      <c r="I27" s="423">
        <v>1</v>
      </c>
      <c r="J27" s="423">
        <v>1</v>
      </c>
      <c r="K27" s="437">
        <f>IF('Resultat &amp; tabell'!J27="",0,BI27)</f>
        <v>5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3</v>
      </c>
      <c r="AB27" s="320">
        <f t="shared" si="28"/>
        <v>2</v>
      </c>
      <c r="AC27" s="320">
        <f t="shared" si="29"/>
        <v>1</v>
      </c>
      <c r="AD27" s="319" t="s">
        <v>46</v>
      </c>
      <c r="AE27" s="320">
        <f t="shared" si="30"/>
        <v>0</v>
      </c>
      <c r="AF27" s="316">
        <f t="shared" si="31"/>
        <v>1</v>
      </c>
      <c r="AG27" s="316">
        <f t="shared" si="32"/>
        <v>2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2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1</v>
      </c>
      <c r="BI27" s="367">
        <f t="shared" si="33"/>
        <v>5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3</v>
      </c>
      <c r="H31" s="360" t="s">
        <v>6</v>
      </c>
      <c r="I31" s="423">
        <v>1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Italien</v>
      </c>
      <c r="N31" s="440">
        <f>VLOOKUP(M31,$AU$31:$AY$34,2,FALSE)</f>
        <v>7</v>
      </c>
      <c r="O31" s="440">
        <f>VLOOKUP(M31,$AU$31:$AY$34,3,FALSE)</f>
        <v>8</v>
      </c>
      <c r="P31" s="440">
        <f>VLOOKUP(M31,$AU$31:$AY$34,4,FALSE)</f>
        <v>5</v>
      </c>
      <c r="Q31" s="441">
        <f>VLOOKUP(M31,$AU$31:$AY$34,5,FALSE)</f>
        <v>3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3</v>
      </c>
      <c r="AC31" s="320">
        <f t="shared" ref="AC31:AC36" si="48">I31</f>
        <v>1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1</v>
      </c>
      <c r="AG31" s="316">
        <f t="shared" ref="AG31:AG36" si="51">G31</f>
        <v>3</v>
      </c>
      <c r="AI31" s="315">
        <f>RANK($AJ31,$AJ$31:$AJ$34,1)+COUNTIF($AJ$31:$AJ31,$AJ31)-1</f>
        <v>3</v>
      </c>
      <c r="AJ31" s="315">
        <f>AK31+AL31+AM31</f>
        <v>3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3</v>
      </c>
      <c r="AN31" s="319" t="s">
        <v>55</v>
      </c>
      <c r="AO31" s="315">
        <f>SUMIF($Z$31:$Z$36,$AN31,$AA$31:$AA$36)+SUMIF($AD$31:$AD$36,$AN31,$AE$31:$AE$36)</f>
        <v>3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6</v>
      </c>
      <c r="AR31" s="315">
        <f>AP31-AQ31</f>
        <v>0</v>
      </c>
      <c r="AT31" s="315">
        <v>1</v>
      </c>
      <c r="AU31" s="315" t="str">
        <f>VLOOKUP($AT31,$AI$31:$AR$34,6,FALSE)</f>
        <v>Italien</v>
      </c>
      <c r="AV31" s="315">
        <f>VLOOKUP($AU31,$AN$31:$AR$34,2,FALSE)</f>
        <v>7</v>
      </c>
      <c r="AW31" s="315">
        <f>VLOOKUP($AU31,$AN$31:$AR$34,3,FALSE)</f>
        <v>8</v>
      </c>
      <c r="AX31" s="315">
        <f>VLOOKUP($AU31,$AN$31:$AR$34,4,FALSE)</f>
        <v>5</v>
      </c>
      <c r="AY31" s="315">
        <f>VLOOKUP($AU31,$AN$31:$AR$34,5,FALSE)</f>
        <v>3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2</v>
      </c>
      <c r="J32" s="423" t="s">
        <v>122</v>
      </c>
      <c r="K32" s="437">
        <f>IF('Resultat &amp; tabell'!J32="",0,BI32)</f>
        <v>2</v>
      </c>
      <c r="L32" s="427">
        <v>2</v>
      </c>
      <c r="M32" s="443" t="str">
        <f>VLOOKUP(L32,$AT$31:$AY$34,2,FALSE)</f>
        <v>England</v>
      </c>
      <c r="N32" s="444">
        <f>VLOOKUP(M32,$AU$31:$AY$34,2,FALSE)</f>
        <v>7</v>
      </c>
      <c r="O32" s="444">
        <f>VLOOKUP(M32,$AU$31:$AY$34,3,FALSE)</f>
        <v>5</v>
      </c>
      <c r="P32" s="444">
        <f>VLOOKUP(M32,$AU$31:$AY$34,4,FALSE)</f>
        <v>3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1</v>
      </c>
      <c r="AB32" s="320">
        <f t="shared" si="47"/>
        <v>2</v>
      </c>
      <c r="AC32" s="320">
        <f t="shared" si="48"/>
        <v>2</v>
      </c>
      <c r="AD32" s="319" t="s">
        <v>60</v>
      </c>
      <c r="AE32" s="320">
        <f t="shared" si="49"/>
        <v>1</v>
      </c>
      <c r="AF32" s="316">
        <f t="shared" si="50"/>
        <v>2</v>
      </c>
      <c r="AG32" s="316">
        <f t="shared" si="51"/>
        <v>2</v>
      </c>
      <c r="AI32" s="315">
        <f>RANK($AJ32,$AJ$31:$AJ$34,1)+COUNTIF($AJ$31:$AJ32,$AJ32)-1</f>
        <v>2</v>
      </c>
      <c r="AJ32" s="315">
        <f>AK32+AL32+AM32</f>
        <v>2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1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5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2</v>
      </c>
      <c r="AT32" s="315">
        <v>2</v>
      </c>
      <c r="AU32" s="315" t="str">
        <f t="shared" ref="AU32:AU34" si="60">VLOOKUP($AT32,$AI$31:$AR$34,6,FALSE)</f>
        <v>England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5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0</v>
      </c>
      <c r="BI32" s="367">
        <f t="shared" si="52"/>
        <v>2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1</v>
      </c>
      <c r="H33" s="360" t="s">
        <v>6</v>
      </c>
      <c r="I33" s="423">
        <v>2</v>
      </c>
      <c r="J33" s="423">
        <v>2</v>
      </c>
      <c r="K33" s="437">
        <f>IF('Resultat &amp; tabell'!J33="",0,BI33)</f>
        <v>0</v>
      </c>
      <c r="L33" s="427">
        <v>3</v>
      </c>
      <c r="M33" s="458" t="str">
        <f>VLOOKUP(L33,$AT$31:$AY$34,2,FALSE)</f>
        <v>Uruguay</v>
      </c>
      <c r="N33" s="459">
        <f>VLOOKUP(M33,$AU$31:$AY$34,2,FALSE)</f>
        <v>3</v>
      </c>
      <c r="O33" s="459">
        <f>VLOOKUP(M33,$AU$31:$AY$34,3,FALSE)</f>
        <v>6</v>
      </c>
      <c r="P33" s="459">
        <f>VLOOKUP(M33,$AU$31:$AY$34,4,FALSE)</f>
        <v>6</v>
      </c>
      <c r="Q33" s="460">
        <f>VLOOKUP(M33,$AU$31:$AY$34,5,FALSE)</f>
        <v>0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0</v>
      </c>
      <c r="AB33" s="320">
        <f t="shared" si="47"/>
        <v>1</v>
      </c>
      <c r="AC33" s="320">
        <f t="shared" si="48"/>
        <v>2</v>
      </c>
      <c r="AD33" s="319" t="s">
        <v>59</v>
      </c>
      <c r="AE33" s="320">
        <f t="shared" si="49"/>
        <v>3</v>
      </c>
      <c r="AF33" s="316">
        <f t="shared" si="50"/>
        <v>2</v>
      </c>
      <c r="AG33" s="316">
        <f t="shared" si="51"/>
        <v>1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2</v>
      </c>
      <c r="AQ33" s="315">
        <f t="shared" si="58"/>
        <v>7</v>
      </c>
      <c r="AR33" s="315">
        <f t="shared" si="59"/>
        <v>-5</v>
      </c>
      <c r="AT33" s="315">
        <v>3</v>
      </c>
      <c r="AU33" s="315" t="str">
        <f t="shared" si="60"/>
        <v>Uruguay</v>
      </c>
      <c r="AV33" s="315">
        <f t="shared" si="61"/>
        <v>3</v>
      </c>
      <c r="AW33" s="315">
        <f t="shared" si="62"/>
        <v>6</v>
      </c>
      <c r="AX33" s="315">
        <f t="shared" si="63"/>
        <v>6</v>
      </c>
      <c r="AY33" s="315">
        <f t="shared" si="64"/>
        <v>0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0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3</v>
      </c>
      <c r="H34" s="360" t="s">
        <v>6</v>
      </c>
      <c r="I34" s="423">
        <v>1</v>
      </c>
      <c r="J34" s="423">
        <v>1</v>
      </c>
      <c r="K34" s="437">
        <f>IF('Resultat &amp; tabell'!J34="",0,BI34)</f>
        <v>2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2</v>
      </c>
      <c r="P34" s="444">
        <f>VLOOKUP(M34,$AU$31:$AY$34,4,FALSE)</f>
        <v>7</v>
      </c>
      <c r="Q34" s="445">
        <f>VLOOKUP(M34,$AU$31:$AY$34,5,FALSE)</f>
        <v>-5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1</v>
      </c>
      <c r="AD34" s="319" t="s">
        <v>56</v>
      </c>
      <c r="AE34" s="320">
        <f t="shared" si="49"/>
        <v>0</v>
      </c>
      <c r="AF34" s="316">
        <f t="shared" si="50"/>
        <v>1</v>
      </c>
      <c r="AG34" s="316">
        <f t="shared" si="51"/>
        <v>3</v>
      </c>
      <c r="AI34" s="315">
        <f>RANK($AJ34,$AJ$31:$AJ$34,1)+COUNTIF($AJ$31:$AJ34,$AJ34)-1</f>
        <v>1</v>
      </c>
      <c r="AJ34" s="315">
        <f>AK34+AL34+AM34</f>
        <v>1</v>
      </c>
      <c r="AK34" s="315">
        <f t="shared" si="53"/>
        <v>0</v>
      </c>
      <c r="AL34" s="315">
        <f t="shared" si="54"/>
        <v>0</v>
      </c>
      <c r="AM34" s="315">
        <f t="shared" si="55"/>
        <v>1</v>
      </c>
      <c r="AN34" s="319" t="s">
        <v>60</v>
      </c>
      <c r="AO34" s="315">
        <f t="shared" si="56"/>
        <v>7</v>
      </c>
      <c r="AP34" s="315">
        <f t="shared" si="57"/>
        <v>8</v>
      </c>
      <c r="AQ34" s="315">
        <f t="shared" si="58"/>
        <v>5</v>
      </c>
      <c r="AR34" s="315">
        <f t="shared" si="59"/>
        <v>3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2</v>
      </c>
      <c r="AX34" s="315">
        <f t="shared" si="63"/>
        <v>7</v>
      </c>
      <c r="AY34" s="315">
        <f t="shared" si="64"/>
        <v>-5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2</v>
      </c>
      <c r="BH34" s="383">
        <f>IF(J34='Resultat &amp; tabell'!$J34,1,0)</f>
        <v>0</v>
      </c>
      <c r="BI34" s="367">
        <f t="shared" si="52"/>
        <v>2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3</v>
      </c>
      <c r="H35" s="360" t="s">
        <v>6</v>
      </c>
      <c r="I35" s="423">
        <v>2</v>
      </c>
      <c r="J35" s="423">
        <v>1</v>
      </c>
      <c r="K35" s="437">
        <f>IF('Resultat &amp; tabell'!J35="",0,BI35)</f>
        <v>0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3</v>
      </c>
      <c r="AB35" s="320">
        <f t="shared" si="47"/>
        <v>3</v>
      </c>
      <c r="AC35" s="320">
        <f t="shared" si="48"/>
        <v>2</v>
      </c>
      <c r="AD35" s="319" t="s">
        <v>55</v>
      </c>
      <c r="AE35" s="320">
        <f t="shared" si="49"/>
        <v>0</v>
      </c>
      <c r="AF35" s="316">
        <f t="shared" si="50"/>
        <v>2</v>
      </c>
      <c r="AG35" s="316">
        <f t="shared" si="51"/>
        <v>3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0</v>
      </c>
      <c r="BI35" s="367">
        <f t="shared" si="52"/>
        <v>0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0</v>
      </c>
      <c r="H36" s="360" t="s">
        <v>6</v>
      </c>
      <c r="I36" s="423">
        <v>1</v>
      </c>
      <c r="J36" s="423">
        <v>2</v>
      </c>
      <c r="K36" s="437">
        <f>IF('Resultat &amp; tabell'!J36="",0,BI36)</f>
        <v>2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0</v>
      </c>
      <c r="AC36" s="320">
        <f t="shared" si="48"/>
        <v>1</v>
      </c>
      <c r="AD36" s="319" t="s">
        <v>59</v>
      </c>
      <c r="AE36" s="320">
        <f t="shared" si="49"/>
        <v>3</v>
      </c>
      <c r="AF36" s="316">
        <f t="shared" si="50"/>
        <v>1</v>
      </c>
      <c r="AG36" s="316">
        <f t="shared" si="51"/>
        <v>0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2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2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0</v>
      </c>
      <c r="H40" s="360" t="s">
        <v>6</v>
      </c>
      <c r="I40" s="423">
        <v>0</v>
      </c>
      <c r="J40" s="423" t="s">
        <v>122</v>
      </c>
      <c r="K40" s="437">
        <f>IF('Resultat &amp; tabell'!J40="",0,BI40)</f>
        <v>0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6</v>
      </c>
      <c r="P40" s="440">
        <f>VLOOKUP(M40,$AU$40:$AY$43,4,FALSE)</f>
        <v>2</v>
      </c>
      <c r="Q40" s="441">
        <f>VLOOKUP(M40,$AU$40:$AY$43,5,FALSE)</f>
        <v>4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0</v>
      </c>
      <c r="AC40" s="320">
        <f t="shared" ref="AC40:AC45" si="67">I40</f>
        <v>0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0</v>
      </c>
      <c r="AG40" s="316">
        <f t="shared" ref="AG40:AG45" si="70">G40</f>
        <v>0</v>
      </c>
      <c r="AI40" s="315">
        <f>RANK($AJ40,$AJ$40:$AJ$43,1)+COUNTIF($AJ$40:$AJ40,$AJ40)-1</f>
        <v>3</v>
      </c>
      <c r="AJ40" s="315">
        <f>AK40+AL40+AM40</f>
        <v>3</v>
      </c>
      <c r="AK40" s="315">
        <f>SUMPRODUCT(($AO$40:$AO$43=AO40)*($AR$40:$AR$43=AR40)*($AP$40:$AP$43&gt;AP40))</f>
        <v>1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2</v>
      </c>
      <c r="AP40" s="315">
        <f>SUMIF($Z$40:$Z$45,$AN40,$AB$40:$AB$45)+SUMIF($AD$40:$AD$45,$AN40,$AF$40:$AF$45)</f>
        <v>1</v>
      </c>
      <c r="AQ40" s="315">
        <f>SUMIF($Z$40:$Z$45,$AN40,$AC$40:$AC$45)+SUMIF($AD$40:$AD$45,$AN40,$AG$40:$AG$45)</f>
        <v>2</v>
      </c>
      <c r="AR40" s="315">
        <f>AP40-AQ40</f>
        <v>-1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6</v>
      </c>
      <c r="AX40" s="315">
        <f>VLOOKUP($AU40,$AN$40:$AR$43,4,FALSE)</f>
        <v>2</v>
      </c>
      <c r="AY40" s="315">
        <f>VLOOKUP($AU40,$AN$40:$AR$43,5,FALSE)</f>
        <v>4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0</v>
      </c>
      <c r="BH40" s="383">
        <f>IF(J40='Resultat &amp; tabell'!$J40,1,0)</f>
        <v>0</v>
      </c>
      <c r="BI40" s="367">
        <f t="shared" ref="BI40:BI45" si="71">SUM(BE40+BG40+BH40)</f>
        <v>0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2</v>
      </c>
      <c r="H41" s="360" t="s">
        <v>6</v>
      </c>
      <c r="I41" s="423">
        <v>0</v>
      </c>
      <c r="J41" s="423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Ecuador</v>
      </c>
      <c r="N41" s="444">
        <f>VLOOKUP(M41,$AU$40:$AY$43,2,FALSE)</f>
        <v>2</v>
      </c>
      <c r="O41" s="444">
        <f>VLOOKUP(M41,$AU$40:$AY$43,3,FALSE)</f>
        <v>2</v>
      </c>
      <c r="P41" s="444">
        <f>VLOOKUP(M41,$AU$40:$AY$43,4,FALSE)</f>
        <v>3</v>
      </c>
      <c r="Q41" s="445">
        <f>VLOOKUP(M41,$AU$40:$AY$43,5,FALSE)</f>
        <v>-1</v>
      </c>
      <c r="Z41" s="319" t="s">
        <v>64</v>
      </c>
      <c r="AA41" s="320">
        <f t="shared" si="65"/>
        <v>3</v>
      </c>
      <c r="AB41" s="320">
        <f t="shared" si="66"/>
        <v>2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2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6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4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2</v>
      </c>
      <c r="AW41" s="315">
        <f t="shared" ref="AW41:AW43" si="81">VLOOKUP($AU41,$AN$40:$AR$43,3,FALSE)</f>
        <v>2</v>
      </c>
      <c r="AX41" s="315">
        <f t="shared" ref="AX41:AX43" si="82">VLOOKUP($AU41,$AN$40:$AR$43,4,FALSE)</f>
        <v>3</v>
      </c>
      <c r="AY41" s="315">
        <f t="shared" ref="AY41:AY43" si="83">VLOOKUP($AU41,$AN$40:$AR$43,5,FALSE)</f>
        <v>-1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Schweiz</v>
      </c>
      <c r="N42" s="459">
        <f>VLOOKUP(M42,$AU$40:$AY$43,2,FALSE)</f>
        <v>2</v>
      </c>
      <c r="O42" s="459">
        <f>VLOOKUP(M42,$AU$40:$AY$43,3,FALSE)</f>
        <v>1</v>
      </c>
      <c r="P42" s="459">
        <f>VLOOKUP(M42,$AU$40:$AY$43,4,FALSE)</f>
        <v>2</v>
      </c>
      <c r="Q42" s="460">
        <f>VLOOKUP(M42,$AU$40:$AY$43,5,FALSE)</f>
        <v>-1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2</v>
      </c>
      <c r="AP42" s="315">
        <f t="shared" si="76"/>
        <v>2</v>
      </c>
      <c r="AQ42" s="315">
        <f t="shared" si="77"/>
        <v>3</v>
      </c>
      <c r="AR42" s="315">
        <f t="shared" si="78"/>
        <v>-1</v>
      </c>
      <c r="AT42" s="315">
        <v>3</v>
      </c>
      <c r="AU42" s="315" t="str">
        <f t="shared" si="79"/>
        <v>Schweiz</v>
      </c>
      <c r="AV42" s="315">
        <f t="shared" si="80"/>
        <v>2</v>
      </c>
      <c r="AW42" s="315">
        <f t="shared" si="81"/>
        <v>1</v>
      </c>
      <c r="AX42" s="315">
        <f t="shared" si="82"/>
        <v>2</v>
      </c>
      <c r="AY42" s="315">
        <f t="shared" si="83"/>
        <v>-1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1</v>
      </c>
      <c r="J43" s="423" t="s">
        <v>122</v>
      </c>
      <c r="K43" s="437">
        <f>IF('Resultat &amp; tabell'!J43="",0,BI43)</f>
        <v>2</v>
      </c>
      <c r="L43" s="427">
        <v>4</v>
      </c>
      <c r="M43" s="447" t="str">
        <f>VLOOKUP(L43,$AT$40:$AY$43,2,FALSE)</f>
        <v>Honduras</v>
      </c>
      <c r="N43" s="444">
        <f>VLOOKUP(M43,$AU$40:$AY$43,2,FALSE)</f>
        <v>2</v>
      </c>
      <c r="O43" s="444">
        <f>VLOOKUP(M43,$AU$40:$AY$43,3,FALSE)</f>
        <v>1</v>
      </c>
      <c r="P43" s="444">
        <f>VLOOKUP(M43,$AU$40:$AY$43,4,FALSE)</f>
        <v>3</v>
      </c>
      <c r="Q43" s="445">
        <f>VLOOKUP(M43,$AU$40:$AY$43,5,FALSE)</f>
        <v>-2</v>
      </c>
      <c r="Z43" s="319" t="s">
        <v>65</v>
      </c>
      <c r="AA43" s="320">
        <f t="shared" si="65"/>
        <v>1</v>
      </c>
      <c r="AB43" s="320">
        <f t="shared" si="66"/>
        <v>1</v>
      </c>
      <c r="AC43" s="320">
        <f t="shared" si="67"/>
        <v>1</v>
      </c>
      <c r="AD43" s="319" t="s">
        <v>63</v>
      </c>
      <c r="AE43" s="320">
        <f t="shared" si="68"/>
        <v>1</v>
      </c>
      <c r="AF43" s="316">
        <f t="shared" si="69"/>
        <v>1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2</v>
      </c>
      <c r="AM43" s="315">
        <f t="shared" si="74"/>
        <v>2</v>
      </c>
      <c r="AN43" s="319" t="s">
        <v>65</v>
      </c>
      <c r="AO43" s="315">
        <f t="shared" si="75"/>
        <v>2</v>
      </c>
      <c r="AP43" s="315">
        <f t="shared" si="76"/>
        <v>1</v>
      </c>
      <c r="AQ43" s="315">
        <f t="shared" si="77"/>
        <v>3</v>
      </c>
      <c r="AR43" s="315">
        <f t="shared" si="78"/>
        <v>-2</v>
      </c>
      <c r="AT43" s="315">
        <v>4</v>
      </c>
      <c r="AU43" s="315" t="str">
        <f t="shared" si="79"/>
        <v>Honduras</v>
      </c>
      <c r="AV43" s="315">
        <f t="shared" si="80"/>
        <v>2</v>
      </c>
      <c r="AW43" s="315">
        <f t="shared" si="81"/>
        <v>1</v>
      </c>
      <c r="AX43" s="315">
        <f t="shared" si="82"/>
        <v>3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0</v>
      </c>
      <c r="BI43" s="367">
        <f t="shared" si="71"/>
        <v>2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0</v>
      </c>
      <c r="H44" s="360" t="s">
        <v>6</v>
      </c>
      <c r="I44" s="423">
        <v>0</v>
      </c>
      <c r="J44" s="423" t="s">
        <v>122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0</v>
      </c>
      <c r="AC44" s="320">
        <f t="shared" si="67"/>
        <v>0</v>
      </c>
      <c r="AD44" s="319" t="s">
        <v>62</v>
      </c>
      <c r="AE44" s="320">
        <f t="shared" si="68"/>
        <v>1</v>
      </c>
      <c r="AF44" s="316">
        <f t="shared" si="69"/>
        <v>0</v>
      </c>
      <c r="AG44" s="316">
        <f t="shared" si="70"/>
        <v>0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2</v>
      </c>
      <c r="BF44" s="382" t="s">
        <v>6</v>
      </c>
      <c r="BG44" s="383">
        <f>IF(I44='Resultat &amp; tabell'!$I44,2,0)</f>
        <v>2</v>
      </c>
      <c r="BH44" s="383">
        <f>IF(J44='Resultat &amp; tabell'!$J44,1,0)</f>
        <v>0</v>
      </c>
      <c r="BI44" s="367">
        <f t="shared" si="71"/>
        <v>4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1</v>
      </c>
      <c r="J49" s="423">
        <v>1</v>
      </c>
      <c r="K49" s="437">
        <f>IF('Resultat &amp; tabell'!J49="",0,BI49)</f>
        <v>3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3</v>
      </c>
      <c r="Q49" s="441">
        <f>VLOOKUP(M49,$AU$49:$AY$52,5,FALSE)</f>
        <v>5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1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1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3</v>
      </c>
      <c r="AR49" s="315">
        <f>AP49-AQ49</f>
        <v>5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3</v>
      </c>
      <c r="AY49" s="315">
        <f>VLOOKUP($AU49,$AN$49:$AR$52,5,FALSE)</f>
        <v>5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2</v>
      </c>
      <c r="BH49" s="383">
        <f>IF(J49='Resultat &amp; tabell'!$J49,1,0)</f>
        <v>1</v>
      </c>
      <c r="BI49" s="367">
        <f t="shared" ref="BI49:BI54" si="90">SUM(BE49+BG49+BH49)</f>
        <v>3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2</v>
      </c>
      <c r="H50" s="360" t="s">
        <v>6</v>
      </c>
      <c r="I50" s="423">
        <v>2</v>
      </c>
      <c r="J50" s="423" t="s">
        <v>122</v>
      </c>
      <c r="K50" s="437">
        <f>IF('Resultat &amp; tabell'!J50="",0,BI50)</f>
        <v>1</v>
      </c>
      <c r="L50" s="427">
        <v>2</v>
      </c>
      <c r="M50" s="443" t="str">
        <f>VLOOKUP(L50,$AT$49:$AY$52,2,FALSE)</f>
        <v>Iran</v>
      </c>
      <c r="N50" s="444">
        <f>VLOOKUP(M50,$AU$49:$AY$52,2,FALSE)</f>
        <v>4</v>
      </c>
      <c r="O50" s="444">
        <f>VLOOKUP(M50,$AU$49:$AY$52,3,FALSE)</f>
        <v>5</v>
      </c>
      <c r="P50" s="444">
        <f>VLOOKUP(M50,$AU$49:$AY$52,4,FALSE)</f>
        <v>6</v>
      </c>
      <c r="Q50" s="445">
        <f>VLOOKUP(M50,$AU$49:$AY$52,5,FALSE)</f>
        <v>-1</v>
      </c>
      <c r="Z50" s="319" t="s">
        <v>69</v>
      </c>
      <c r="AA50" s="320">
        <f t="shared" si="84"/>
        <v>1</v>
      </c>
      <c r="AB50" s="320">
        <f t="shared" si="85"/>
        <v>2</v>
      </c>
      <c r="AC50" s="320">
        <f t="shared" si="86"/>
        <v>2</v>
      </c>
      <c r="AD50" s="319" t="s">
        <v>70</v>
      </c>
      <c r="AE50" s="320">
        <f t="shared" si="87"/>
        <v>1</v>
      </c>
      <c r="AF50" s="316">
        <f t="shared" si="88"/>
        <v>2</v>
      </c>
      <c r="AG50" s="316">
        <f t="shared" si="89"/>
        <v>2</v>
      </c>
      <c r="AI50" s="315">
        <f>RANK($AJ50,$AJ$49:$AJ$52,1)+COUNTIF($AJ$49:$AJ50,$AJ50)-1</f>
        <v>2</v>
      </c>
      <c r="AJ50" s="315">
        <f>AK50+AL50+AM50</f>
        <v>2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2</v>
      </c>
      <c r="AN50" s="319" t="s">
        <v>69</v>
      </c>
      <c r="AO50" s="315">
        <f t="shared" ref="AO50:AO52" si="94">SUMIF($Z$49:$Z$54,$AN50,$AA$49:$AA$54)+SUMIF($AD$49:$AD$54,$AN50,$AE$49:$AE$54)</f>
        <v>4</v>
      </c>
      <c r="AP50" s="315">
        <f t="shared" ref="AP50:AP52" si="95">SUMIF($Z$49:$Z$54,$AN50,$AB$49:$AB$54)+SUMIF($AD$49:$AD$54,$AN50,$AF$49:$AF$54)</f>
        <v>5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-1</v>
      </c>
      <c r="AT50" s="315">
        <v>2</v>
      </c>
      <c r="AU50" s="315" t="str">
        <f t="shared" ref="AU50:AU52" si="98">VLOOKUP($AT50,$AI$49:$AR$52,6,FALSE)</f>
        <v>Iran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5</v>
      </c>
      <c r="AX50" s="315">
        <f t="shared" ref="AX50:AX52" si="101">VLOOKUP($AU50,$AN$49:$AR$52,4,FALSE)</f>
        <v>6</v>
      </c>
      <c r="AY50" s="315">
        <f t="shared" ref="AY50:AY52" si="102">VLOOKUP($AU50,$AN$49:$AR$52,5,FALSE)</f>
        <v>-1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1</v>
      </c>
      <c r="J51" s="423">
        <v>1</v>
      </c>
      <c r="K51" s="437">
        <f>IF('Resultat &amp; tabell'!J51="",0,BI51)</f>
        <v>1</v>
      </c>
      <c r="L51" s="427">
        <v>3</v>
      </c>
      <c r="M51" s="458" t="str">
        <f>VLOOKUP(L51,$AT$49:$AY$52,2,FALSE)</f>
        <v>Nigeria</v>
      </c>
      <c r="N51" s="459">
        <f>VLOOKUP(M51,$AU$49:$AY$52,2,FALSE)</f>
        <v>2</v>
      </c>
      <c r="O51" s="459">
        <f>VLOOKUP(M51,$AU$49:$AY$52,3,FALSE)</f>
        <v>4</v>
      </c>
      <c r="P51" s="459">
        <f>VLOOKUP(M51,$AU$49:$AY$52,4,FALSE)</f>
        <v>5</v>
      </c>
      <c r="Q51" s="460">
        <f>VLOOKUP(M51,$AU$49:$AY$52,5,FALSE)</f>
        <v>-1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1</v>
      </c>
      <c r="AD51" s="319" t="s">
        <v>69</v>
      </c>
      <c r="AE51" s="320">
        <f t="shared" si="87"/>
        <v>0</v>
      </c>
      <c r="AF51" s="316">
        <f t="shared" si="88"/>
        <v>1</v>
      </c>
      <c r="AG51" s="316">
        <f t="shared" si="89"/>
        <v>3</v>
      </c>
      <c r="AI51" s="315">
        <f>RANK($AJ51,$AJ$49:$AJ$52,1)+COUNTIF($AJ$49:$AJ51,$AJ51)-1</f>
        <v>4</v>
      </c>
      <c r="AJ51" s="315">
        <f>AK51+AL51+AM51</f>
        <v>4</v>
      </c>
      <c r="AK51" s="315">
        <f t="shared" si="91"/>
        <v>0</v>
      </c>
      <c r="AL51" s="315">
        <f t="shared" si="92"/>
        <v>0</v>
      </c>
      <c r="AM51" s="315">
        <f t="shared" si="93"/>
        <v>4</v>
      </c>
      <c r="AN51" s="319" t="s">
        <v>68</v>
      </c>
      <c r="AO51" s="315">
        <f t="shared" si="94"/>
        <v>1</v>
      </c>
      <c r="AP51" s="315">
        <f t="shared" si="95"/>
        <v>3</v>
      </c>
      <c r="AQ51" s="315">
        <f t="shared" si="96"/>
        <v>6</v>
      </c>
      <c r="AR51" s="315">
        <f t="shared" si="97"/>
        <v>-3</v>
      </c>
      <c r="AT51" s="315">
        <v>3</v>
      </c>
      <c r="AU51" s="315" t="str">
        <f t="shared" si="98"/>
        <v>Nigeria</v>
      </c>
      <c r="AV51" s="315">
        <f t="shared" si="99"/>
        <v>2</v>
      </c>
      <c r="AW51" s="315">
        <f t="shared" si="100"/>
        <v>4</v>
      </c>
      <c r="AX51" s="315">
        <f t="shared" si="101"/>
        <v>5</v>
      </c>
      <c r="AY51" s="315">
        <f t="shared" si="102"/>
        <v>-1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0</v>
      </c>
      <c r="BH51" s="383">
        <f>IF(J51='Resultat &amp; tabell'!$J51,1,0)</f>
        <v>1</v>
      </c>
      <c r="BI51" s="367">
        <f t="shared" si="90"/>
        <v>1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1</v>
      </c>
      <c r="H52" s="360" t="s">
        <v>6</v>
      </c>
      <c r="I52" s="423">
        <v>1</v>
      </c>
      <c r="J52" s="423" t="s">
        <v>122</v>
      </c>
      <c r="K52" s="437">
        <f>IF('Resultat &amp; tabell'!J52="",0,BI52)</f>
        <v>2</v>
      </c>
      <c r="L52" s="427">
        <v>4</v>
      </c>
      <c r="M52" s="447" t="str">
        <f>VLOOKUP(L52,$AT$49:$AY$52,2,FALSE)</f>
        <v>Bosnien</v>
      </c>
      <c r="N52" s="444">
        <f>VLOOKUP(M52,$AU$49:$AY$52,2,FALSE)</f>
        <v>1</v>
      </c>
      <c r="O52" s="444">
        <f>VLOOKUP(M52,$AU$49:$AY$52,3,FALSE)</f>
        <v>3</v>
      </c>
      <c r="P52" s="444">
        <f>VLOOKUP(M52,$AU$49:$AY$52,4,FALSE)</f>
        <v>6</v>
      </c>
      <c r="Q52" s="445">
        <f>VLOOKUP(M52,$AU$49:$AY$52,5,FALSE)</f>
        <v>-3</v>
      </c>
      <c r="Z52" s="319" t="s">
        <v>70</v>
      </c>
      <c r="AA52" s="320">
        <f t="shared" si="84"/>
        <v>1</v>
      </c>
      <c r="AB52" s="320">
        <f t="shared" si="85"/>
        <v>1</v>
      </c>
      <c r="AC52" s="320">
        <f t="shared" si="86"/>
        <v>1</v>
      </c>
      <c r="AD52" s="319" t="s">
        <v>68</v>
      </c>
      <c r="AE52" s="320">
        <f t="shared" si="87"/>
        <v>1</v>
      </c>
      <c r="AF52" s="316">
        <f t="shared" si="88"/>
        <v>1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2</v>
      </c>
      <c r="AP52" s="315">
        <f t="shared" si="95"/>
        <v>4</v>
      </c>
      <c r="AQ52" s="315">
        <f t="shared" si="96"/>
        <v>5</v>
      </c>
      <c r="AR52" s="315">
        <f t="shared" si="97"/>
        <v>-1</v>
      </c>
      <c r="AT52" s="315">
        <v>4</v>
      </c>
      <c r="AU52" s="315" t="str">
        <f t="shared" si="98"/>
        <v>Bosnien</v>
      </c>
      <c r="AV52" s="315">
        <f t="shared" si="99"/>
        <v>1</v>
      </c>
      <c r="AW52" s="315">
        <f t="shared" si="100"/>
        <v>3</v>
      </c>
      <c r="AX52" s="315">
        <f t="shared" si="101"/>
        <v>6</v>
      </c>
      <c r="AY52" s="315">
        <f t="shared" si="102"/>
        <v>-3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0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0</v>
      </c>
      <c r="BI53" s="367">
        <f t="shared" si="90"/>
        <v>0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1</v>
      </c>
      <c r="H54" s="360" t="s">
        <v>6</v>
      </c>
      <c r="I54" s="423">
        <v>2</v>
      </c>
      <c r="J54" s="423">
        <v>2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0</v>
      </c>
      <c r="AB54" s="320">
        <f t="shared" si="85"/>
        <v>1</v>
      </c>
      <c r="AC54" s="320">
        <f t="shared" si="86"/>
        <v>2</v>
      </c>
      <c r="AD54" s="319" t="s">
        <v>69</v>
      </c>
      <c r="AE54" s="320">
        <f t="shared" si="87"/>
        <v>3</v>
      </c>
      <c r="AF54" s="316">
        <f t="shared" si="88"/>
        <v>2</v>
      </c>
      <c r="AG54" s="316">
        <f t="shared" si="89"/>
        <v>1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0</v>
      </c>
      <c r="BI54" s="367">
        <f t="shared" si="90"/>
        <v>0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Portugal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4</v>
      </c>
      <c r="Q58" s="441">
        <f>VLOOKUP(M58,$AU$58:$AY$61,5,FALSE)</f>
        <v>3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2</v>
      </c>
      <c r="AJ58" s="315">
        <f>AK58+AL58+AM58</f>
        <v>2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2</v>
      </c>
      <c r="AN58" s="319" t="s">
        <v>72</v>
      </c>
      <c r="AO58" s="315">
        <f>SUMIF($Z$58:$Z$63,$AN58,$AA$58:$AA$63)+SUMIF($AD$58:$AD$63,$AN58,$AE$58:$AE$63)</f>
        <v>5</v>
      </c>
      <c r="AP58" s="315">
        <f>SUMIF($Z$58:$Z$63,$AN58,$AB$58:$AB$63)+SUMIF($AD$58:$AD$63,$AN58,$AF$58:$AF$63)</f>
        <v>5</v>
      </c>
      <c r="AQ58" s="315">
        <f>SUMIF($Z$58:$Z$63,$AN58,$AC$58:$AC$63)+SUMIF($AD$58:$AD$63,$AN58,$AG$58:$AG$63)</f>
        <v>4</v>
      </c>
      <c r="AR58" s="315">
        <f>AP58-AQ58</f>
        <v>1</v>
      </c>
      <c r="AT58" s="315">
        <v>1</v>
      </c>
      <c r="AU58" s="315" t="str">
        <f>VLOOKUP($AT58,$AI$58:$AR$61,6,FALSE)</f>
        <v>Portugal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4</v>
      </c>
      <c r="AY58" s="315">
        <f>VLOOKUP($AU58,$AN$58:$AR$61,5,FALSE)</f>
        <v>3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2</v>
      </c>
      <c r="J59" s="423">
        <v>2</v>
      </c>
      <c r="K59" s="437">
        <f>IF('Resultat &amp; tabell'!J59="",0,BI59)</f>
        <v>5</v>
      </c>
      <c r="L59" s="427">
        <v>2</v>
      </c>
      <c r="M59" s="443" t="str">
        <f>VLOOKUP(L59,$AT$58:$AY$61,2,FALSE)</f>
        <v>Tyskland</v>
      </c>
      <c r="N59" s="444">
        <f>VLOOKUP(M59,$AU$58:$AY$61,2,FALSE)</f>
        <v>5</v>
      </c>
      <c r="O59" s="444">
        <f>VLOOKUP(M59,$AU$58:$AY$61,3,FALSE)</f>
        <v>5</v>
      </c>
      <c r="P59" s="444">
        <f>VLOOKUP(M59,$AU$58:$AY$61,4,FALSE)</f>
        <v>4</v>
      </c>
      <c r="Q59" s="445">
        <f>VLOOKUP(M59,$AU$58:$AY$61,5,FALSE)</f>
        <v>1</v>
      </c>
      <c r="Z59" s="319" t="s">
        <v>74</v>
      </c>
      <c r="AA59" s="320">
        <f t="shared" si="103"/>
        <v>0</v>
      </c>
      <c r="AB59" s="320">
        <f t="shared" si="104"/>
        <v>1</v>
      </c>
      <c r="AC59" s="320">
        <f t="shared" si="105"/>
        <v>2</v>
      </c>
      <c r="AD59" s="319" t="s">
        <v>75</v>
      </c>
      <c r="AE59" s="320">
        <f t="shared" si="106"/>
        <v>3</v>
      </c>
      <c r="AF59" s="316">
        <f t="shared" si="107"/>
        <v>2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0</v>
      </c>
      <c r="AM59" s="315">
        <f t="shared" ref="AM59:AM61" si="112">RANK(AO59,$AO$58:$AO$61)</f>
        <v>4</v>
      </c>
      <c r="AN59" s="319" t="s">
        <v>74</v>
      </c>
      <c r="AO59" s="315">
        <f t="shared" ref="AO59:AO61" si="113">SUMIF($Z$58:$Z$63,$AN59,$AA$58:$AA$63)+SUMIF($AD$58:$AD$63,$AN59,$AE$58:$AE$63)</f>
        <v>0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Tyskland</v>
      </c>
      <c r="AV59" s="315">
        <f t="shared" ref="AV59:AV61" si="118">VLOOKUP($AU59,$AN$58:$AR$61,2,FALSE)</f>
        <v>5</v>
      </c>
      <c r="AW59" s="315">
        <f t="shared" ref="AW59:AW61" si="119">VLOOKUP($AU59,$AN$58:$AR$61,3,FALSE)</f>
        <v>5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1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2</v>
      </c>
      <c r="BH59" s="383">
        <f>IF(J59='Resultat &amp; tabell'!$J59,1,0)</f>
        <v>1</v>
      </c>
      <c r="BI59" s="367">
        <f t="shared" si="109"/>
        <v>5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2</v>
      </c>
      <c r="H60" s="360" t="s">
        <v>6</v>
      </c>
      <c r="I60" s="423">
        <v>1</v>
      </c>
      <c r="J60" s="423">
        <v>1</v>
      </c>
      <c r="K60" s="437">
        <f>IF('Resultat &amp; tabell'!J60="",0,BI60)</f>
        <v>2</v>
      </c>
      <c r="L60" s="427">
        <v>3</v>
      </c>
      <c r="M60" s="458" t="str">
        <f>VLOOKUP(L60,$AT$58:$AY$61,2,FALSE)</f>
        <v>USA</v>
      </c>
      <c r="N60" s="459">
        <f>VLOOKUP(M60,$AU$58:$AY$61,2,FALSE)</f>
        <v>4</v>
      </c>
      <c r="O60" s="459">
        <f>VLOOKUP(M60,$AU$58:$AY$61,3,FALSE)</f>
        <v>5</v>
      </c>
      <c r="P60" s="459">
        <f>VLOOKUP(M60,$AU$58:$AY$61,4,FALSE)</f>
        <v>5</v>
      </c>
      <c r="Q60" s="460">
        <f>VLOOKUP(M60,$AU$58:$AY$61,5,FALSE)</f>
        <v>0</v>
      </c>
      <c r="Z60" s="319" t="s">
        <v>72</v>
      </c>
      <c r="AA60" s="320">
        <f t="shared" si="103"/>
        <v>3</v>
      </c>
      <c r="AB60" s="320">
        <f t="shared" si="104"/>
        <v>2</v>
      </c>
      <c r="AC60" s="320">
        <f t="shared" si="105"/>
        <v>1</v>
      </c>
      <c r="AD60" s="319" t="s">
        <v>74</v>
      </c>
      <c r="AE60" s="320">
        <f t="shared" si="106"/>
        <v>0</v>
      </c>
      <c r="AF60" s="316">
        <f t="shared" si="107"/>
        <v>1</v>
      </c>
      <c r="AG60" s="316">
        <f t="shared" si="108"/>
        <v>2</v>
      </c>
      <c r="AI60" s="315">
        <f>RANK($AJ60,$AJ$58:$AJ$61,1)+COUNTIF($AJ$58:$AJ60,$AJ60)-1</f>
        <v>1</v>
      </c>
      <c r="AJ60" s="315">
        <f>AK60+AL60+AM60</f>
        <v>1</v>
      </c>
      <c r="AK60" s="315">
        <f t="shared" si="110"/>
        <v>0</v>
      </c>
      <c r="AL60" s="315">
        <f t="shared" si="111"/>
        <v>0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4</v>
      </c>
      <c r="AR60" s="315">
        <f t="shared" si="116"/>
        <v>3</v>
      </c>
      <c r="AT60" s="315">
        <v>3</v>
      </c>
      <c r="AU60" s="315" t="str">
        <f t="shared" si="117"/>
        <v>USA</v>
      </c>
      <c r="AV60" s="315">
        <f t="shared" si="118"/>
        <v>4</v>
      </c>
      <c r="AW60" s="315">
        <f t="shared" si="119"/>
        <v>5</v>
      </c>
      <c r="AX60" s="315">
        <f t="shared" si="120"/>
        <v>5</v>
      </c>
      <c r="AY60" s="315">
        <f t="shared" si="121"/>
        <v>0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2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2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2</v>
      </c>
      <c r="H61" s="360" t="s">
        <v>6</v>
      </c>
      <c r="I61" s="423">
        <v>3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0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2</v>
      </c>
      <c r="AC61" s="320">
        <f t="shared" si="105"/>
        <v>3</v>
      </c>
      <c r="AD61" s="319" t="s">
        <v>73</v>
      </c>
      <c r="AE61" s="320">
        <f t="shared" si="106"/>
        <v>3</v>
      </c>
      <c r="AF61" s="316">
        <f t="shared" si="107"/>
        <v>3</v>
      </c>
      <c r="AG61" s="316">
        <f t="shared" si="108"/>
        <v>2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4</v>
      </c>
      <c r="AP61" s="315">
        <f t="shared" si="114"/>
        <v>5</v>
      </c>
      <c r="AQ61" s="315">
        <f t="shared" si="115"/>
        <v>5</v>
      </c>
      <c r="AR61" s="315">
        <f t="shared" si="116"/>
        <v>0</v>
      </c>
      <c r="AT61" s="315">
        <v>4</v>
      </c>
      <c r="AU61" s="315" t="str">
        <f t="shared" si="117"/>
        <v>Ghana</v>
      </c>
      <c r="AV61" s="315">
        <f t="shared" si="118"/>
        <v>0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2</v>
      </c>
      <c r="BF61" s="382" t="s">
        <v>6</v>
      </c>
      <c r="BG61" s="383">
        <f>IF(I61='Resultat &amp; tabell'!$I61,2,0)</f>
        <v>0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1</v>
      </c>
      <c r="J62" s="423" t="s">
        <v>122</v>
      </c>
      <c r="K62" s="437">
        <f>IF('Resultat &amp; tabell'!J62="",0,BI62)</f>
        <v>0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1</v>
      </c>
      <c r="AB62" s="320">
        <f t="shared" si="104"/>
        <v>1</v>
      </c>
      <c r="AC62" s="320">
        <f t="shared" si="105"/>
        <v>1</v>
      </c>
      <c r="AD62" s="319" t="s">
        <v>72</v>
      </c>
      <c r="AE62" s="320">
        <f t="shared" si="106"/>
        <v>1</v>
      </c>
      <c r="AF62" s="316">
        <f t="shared" si="107"/>
        <v>1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0</v>
      </c>
      <c r="BI62" s="367">
        <f t="shared" si="109"/>
        <v>0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0</v>
      </c>
      <c r="J63" s="423">
        <v>1</v>
      </c>
      <c r="K63" s="437">
        <f>IF('Resultat &amp; tabell'!J63="",0,BI63)</f>
        <v>0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0</v>
      </c>
      <c r="AD63" s="319" t="s">
        <v>74</v>
      </c>
      <c r="AE63" s="320">
        <f t="shared" si="106"/>
        <v>0</v>
      </c>
      <c r="AF63" s="316">
        <f t="shared" si="107"/>
        <v>0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0</v>
      </c>
      <c r="BI63" s="367">
        <f t="shared" si="109"/>
        <v>2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0</v>
      </c>
      <c r="H67" s="360" t="s">
        <v>6</v>
      </c>
      <c r="I67" s="423">
        <v>0</v>
      </c>
      <c r="J67" s="423" t="s">
        <v>122</v>
      </c>
      <c r="K67" s="437">
        <f>IF('Resultat &amp; tabell'!J67="",0,BI67)</f>
        <v>0</v>
      </c>
      <c r="L67" s="438">
        <v>1</v>
      </c>
      <c r="M67" s="439" t="str">
        <f>VLOOKUP(L67,$AT$67:$AY$70,2,FALSE)</f>
        <v>Ryssland</v>
      </c>
      <c r="N67" s="440">
        <f>VLOOKUP(M67,$AU$67:$AY$70,2,FALSE)</f>
        <v>9</v>
      </c>
      <c r="O67" s="440">
        <f>VLOOKUP(M67,$AU$67:$AY$70,3,FALSE)</f>
        <v>6</v>
      </c>
      <c r="P67" s="440">
        <f>VLOOKUP(M67,$AU$67:$AY$70,4,FALSE)</f>
        <v>3</v>
      </c>
      <c r="Q67" s="441">
        <f>VLOOKUP(M67,$AU$67:$AY$70,5,FALSE)</f>
        <v>3</v>
      </c>
      <c r="Z67" s="319" t="s">
        <v>77</v>
      </c>
      <c r="AA67" s="320">
        <f t="shared" ref="AA67:AA72" si="122">IF(G67="",0,IF($G67&lt;$I67,0,IF($G67=$I67,1,3)))</f>
        <v>1</v>
      </c>
      <c r="AB67" s="320">
        <f t="shared" ref="AB67:AB72" si="123">G67</f>
        <v>0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1</v>
      </c>
      <c r="AF67" s="316">
        <f t="shared" ref="AF67:AF72" si="126">I67</f>
        <v>0</v>
      </c>
      <c r="AG67" s="316">
        <f t="shared" ref="AG67:AG72" si="127">G67</f>
        <v>0</v>
      </c>
      <c r="AI67" s="315">
        <f>RANK($AJ67,$AJ$67:$AJ$71,1)+COUNTIF($AJ$67:$AJ67,$AJ67)-1</f>
        <v>4</v>
      </c>
      <c r="AJ67" s="315">
        <f>AK67+AL67+AM67</f>
        <v>4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4</v>
      </c>
      <c r="AN67" s="319" t="s">
        <v>77</v>
      </c>
      <c r="AO67" s="315">
        <f>SUMIF($Z$67:$Z$72,$AN67,$AA$67:$AA$72)+SUMIF($AD$67:$AD$72,$AN67,$AE$67:$AE$72)</f>
        <v>1</v>
      </c>
      <c r="AP67" s="315">
        <f>SUMIF($Z$67:$Z$72,$AN67,$AB$67:$AB$72)+SUMIF($AD$67:$AD$72,$AN67,$AF$67:$AF$72)</f>
        <v>2</v>
      </c>
      <c r="AQ67" s="315">
        <f>SUMIF($Z$67:$Z$72,$AN67,$AC$67:$AC$72)+SUMIF($AD$67:$AD$72,$AN67,$AG$67:$AG$72)</f>
        <v>4</v>
      </c>
      <c r="AR67" s="315">
        <f>AP67-AQ67</f>
        <v>-2</v>
      </c>
      <c r="AT67" s="315">
        <v>1</v>
      </c>
      <c r="AU67" s="315" t="str">
        <f>VLOOKUP($AT67,$AI$67:$AR$70,6,FALSE)</f>
        <v>Ryssland</v>
      </c>
      <c r="AV67" s="315">
        <f>VLOOKUP($AU67,$AN$67:$AR$70,2,FALSE)</f>
        <v>9</v>
      </c>
      <c r="AW67" s="315">
        <f>VLOOKUP($AU67,$AN$67:$AR$70,3,FALSE)</f>
        <v>6</v>
      </c>
      <c r="AX67" s="315">
        <f>VLOOKUP($AU67,$AN$67:$AR$70,4,FALSE)</f>
        <v>3</v>
      </c>
      <c r="AY67" s="315">
        <f>VLOOKUP($AU67,$AN$67:$AR$70,5,FALSE)</f>
        <v>3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0</v>
      </c>
      <c r="BI67" s="367">
        <f t="shared" ref="BI67:BI72" si="128">SUM(BE67+BG67+BH67)</f>
        <v>0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2</v>
      </c>
      <c r="H68" s="360" t="s">
        <v>6</v>
      </c>
      <c r="I68" s="423">
        <v>1</v>
      </c>
      <c r="J68" s="423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Sydkorea</v>
      </c>
      <c r="N68" s="444">
        <f>VLOOKUP(M68,$AU$67:$AY$70,2,FALSE)</f>
        <v>4</v>
      </c>
      <c r="O68" s="444">
        <f>VLOOKUP(M68,$AU$67:$AY$70,3,FALSE)</f>
        <v>3</v>
      </c>
      <c r="P68" s="444">
        <f>VLOOKUP(M68,$AU$67:$AY$70,4,FALSE)</f>
        <v>3</v>
      </c>
      <c r="Q68" s="445">
        <f>VLOOKUP(M68,$AU$67:$AY$70,5,FALSE)</f>
        <v>0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1</v>
      </c>
      <c r="AJ68" s="315">
        <f>AK68+AL68+AM68</f>
        <v>1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1</v>
      </c>
      <c r="AN68" s="319" t="s">
        <v>79</v>
      </c>
      <c r="AO68" s="315">
        <f t="shared" ref="AO68:AO70" si="132">SUMIF($Z$67:$Z$72,$AN68,$AA$67:$AA$72)+SUMIF($AD$67:$AD$72,$AN68,$AE$67:$AE$72)</f>
        <v>9</v>
      </c>
      <c r="AP68" s="315">
        <f t="shared" ref="AP68:AP70" si="133">SUMIF($Z$67:$Z$72,$AN68,$AB$67:$AB$72)+SUMIF($AD$67:$AD$72,$AN68,$AF$67:$AF$72)</f>
        <v>6</v>
      </c>
      <c r="AQ68" s="315">
        <f t="shared" ref="AQ68:AQ70" si="134">SUMIF($Z$67:$Z$72,$AN68,$AC$67:$AC$72)+SUMIF($AD$67:$AD$72,$AN68,$AG$67:$AG$72)</f>
        <v>3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Sydkorea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3</v>
      </c>
      <c r="AX68" s="315">
        <f t="shared" ref="AX68:AX70" si="139">VLOOKUP($AU68,$AN$67:$AR$70,4,FALSE)</f>
        <v>3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1</v>
      </c>
      <c r="H69" s="360" t="s">
        <v>6</v>
      </c>
      <c r="I69" s="423">
        <v>2</v>
      </c>
      <c r="J69" s="423">
        <v>2</v>
      </c>
      <c r="K69" s="437">
        <f>IF('Resultat &amp; tabell'!J69="",0,BI69)</f>
        <v>2</v>
      </c>
      <c r="L69" s="427">
        <v>3</v>
      </c>
      <c r="M69" s="458" t="str">
        <f>VLOOKUP(L69,$AT$67:$AY$70,2,FALSE)</f>
        <v>Algeriet</v>
      </c>
      <c r="N69" s="459">
        <f>VLOOKUP(M69,$AU$67:$AY$70,2,FALSE)</f>
        <v>2</v>
      </c>
      <c r="O69" s="459">
        <f>VLOOKUP(M69,$AU$67:$AY$70,3,FALSE)</f>
        <v>1</v>
      </c>
      <c r="P69" s="459">
        <f>VLOOKUP(M69,$AU$67:$AY$70,4,FALSE)</f>
        <v>2</v>
      </c>
      <c r="Q69" s="460">
        <f>VLOOKUP(M69,$AU$67:$AY$70,5,FALSE)</f>
        <v>-1</v>
      </c>
      <c r="Z69" s="319" t="s">
        <v>77</v>
      </c>
      <c r="AA69" s="320">
        <f t="shared" si="122"/>
        <v>0</v>
      </c>
      <c r="AB69" s="320">
        <f t="shared" si="123"/>
        <v>1</v>
      </c>
      <c r="AC69" s="320">
        <f t="shared" si="124"/>
        <v>2</v>
      </c>
      <c r="AD69" s="319" t="s">
        <v>79</v>
      </c>
      <c r="AE69" s="320">
        <f t="shared" si="125"/>
        <v>3</v>
      </c>
      <c r="AF69" s="316">
        <f t="shared" si="126"/>
        <v>2</v>
      </c>
      <c r="AG69" s="316">
        <f t="shared" si="127"/>
        <v>1</v>
      </c>
      <c r="AI69" s="315">
        <f>RANK($AJ69,$AJ$67:$AJ$71,1)+COUNTIF($AJ$67:$AJ69,$AJ69)-1</f>
        <v>3</v>
      </c>
      <c r="AJ69" s="315">
        <f>AK69+AL69+AM69</f>
        <v>3</v>
      </c>
      <c r="AK69" s="315">
        <f t="shared" si="129"/>
        <v>0</v>
      </c>
      <c r="AL69" s="315">
        <f t="shared" si="130"/>
        <v>0</v>
      </c>
      <c r="AM69" s="315">
        <f t="shared" si="131"/>
        <v>3</v>
      </c>
      <c r="AN69" s="319" t="s">
        <v>78</v>
      </c>
      <c r="AO69" s="315">
        <f t="shared" si="132"/>
        <v>2</v>
      </c>
      <c r="AP69" s="315">
        <f t="shared" si="133"/>
        <v>1</v>
      </c>
      <c r="AQ69" s="315">
        <f t="shared" si="134"/>
        <v>2</v>
      </c>
      <c r="AR69" s="315">
        <f t="shared" si="135"/>
        <v>-1</v>
      </c>
      <c r="AT69" s="315">
        <v>3</v>
      </c>
      <c r="AU69" s="315" t="str">
        <f t="shared" si="136"/>
        <v>Algeriet</v>
      </c>
      <c r="AV69" s="315">
        <f t="shared" si="137"/>
        <v>2</v>
      </c>
      <c r="AW69" s="315">
        <f t="shared" si="138"/>
        <v>1</v>
      </c>
      <c r="AX69" s="315">
        <f t="shared" si="139"/>
        <v>2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0</v>
      </c>
      <c r="BI69" s="367">
        <f t="shared" si="128"/>
        <v>2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0</v>
      </c>
      <c r="H70" s="360" t="s">
        <v>6</v>
      </c>
      <c r="I70" s="423">
        <v>0</v>
      </c>
      <c r="J70" s="423" t="s">
        <v>122</v>
      </c>
      <c r="K70" s="437">
        <f>IF('Resultat &amp; tabell'!J70="",0,BI70)</f>
        <v>0</v>
      </c>
      <c r="L70" s="427">
        <v>4</v>
      </c>
      <c r="M70" s="447" t="str">
        <f>VLOOKUP(L70,$AT$67:$AY$70,2,FALSE)</f>
        <v>Belgien</v>
      </c>
      <c r="N70" s="444">
        <f>VLOOKUP(M70,$AU$67:$AY$70,2,FALSE)</f>
        <v>1</v>
      </c>
      <c r="O70" s="444">
        <f>VLOOKUP(M70,$AU$67:$AY$70,3,FALSE)</f>
        <v>2</v>
      </c>
      <c r="P70" s="444">
        <f>VLOOKUP(M70,$AU$67:$AY$70,4,FALSE)</f>
        <v>4</v>
      </c>
      <c r="Q70" s="445">
        <f>VLOOKUP(M70,$AU$67:$AY$70,5,FALSE)</f>
        <v>-2</v>
      </c>
      <c r="Z70" s="319" t="s">
        <v>80</v>
      </c>
      <c r="AA70" s="320">
        <f t="shared" si="122"/>
        <v>1</v>
      </c>
      <c r="AB70" s="320">
        <f t="shared" si="123"/>
        <v>0</v>
      </c>
      <c r="AC70" s="320">
        <f t="shared" si="124"/>
        <v>0</v>
      </c>
      <c r="AD70" s="319" t="s">
        <v>78</v>
      </c>
      <c r="AE70" s="320">
        <f t="shared" si="125"/>
        <v>1</v>
      </c>
      <c r="AF70" s="316">
        <f t="shared" si="126"/>
        <v>0</v>
      </c>
      <c r="AG70" s="316">
        <f t="shared" si="127"/>
        <v>0</v>
      </c>
      <c r="AI70" s="315">
        <f>RANK($AJ70,$AJ$67:$AJ$71,1)+COUNTIF($AJ$67:$AJ70,$AJ70)-1</f>
        <v>2</v>
      </c>
      <c r="AJ70" s="315">
        <f>AK70+AL70+AM70</f>
        <v>2</v>
      </c>
      <c r="AK70" s="315">
        <f t="shared" si="129"/>
        <v>0</v>
      </c>
      <c r="AL70" s="315">
        <f t="shared" si="130"/>
        <v>0</v>
      </c>
      <c r="AM70" s="315">
        <f t="shared" si="131"/>
        <v>2</v>
      </c>
      <c r="AN70" s="319" t="s">
        <v>80</v>
      </c>
      <c r="AO70" s="315">
        <f t="shared" si="132"/>
        <v>4</v>
      </c>
      <c r="AP70" s="315">
        <f t="shared" si="133"/>
        <v>3</v>
      </c>
      <c r="AQ70" s="315">
        <f t="shared" si="134"/>
        <v>3</v>
      </c>
      <c r="AR70" s="315">
        <f t="shared" si="135"/>
        <v>0</v>
      </c>
      <c r="AT70" s="315">
        <v>4</v>
      </c>
      <c r="AU70" s="315" t="str">
        <f t="shared" si="136"/>
        <v>Belgien</v>
      </c>
      <c r="AV70" s="315">
        <f t="shared" si="137"/>
        <v>1</v>
      </c>
      <c r="AW70" s="315">
        <f t="shared" si="138"/>
        <v>2</v>
      </c>
      <c r="AX70" s="315">
        <f t="shared" si="139"/>
        <v>4</v>
      </c>
      <c r="AY70" s="315">
        <f t="shared" si="140"/>
        <v>-2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0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0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2</v>
      </c>
      <c r="H71" s="360" t="s">
        <v>6</v>
      </c>
      <c r="I71" s="423">
        <v>1</v>
      </c>
      <c r="J71" s="423">
        <v>1</v>
      </c>
      <c r="K71" s="437">
        <f>IF('Resultat &amp; tabell'!J71="",0,BI71)</f>
        <v>0</v>
      </c>
      <c r="M71" s="302"/>
      <c r="N71" s="302"/>
      <c r="P71" s="302"/>
      <c r="R71" s="302"/>
      <c r="Z71" s="319" t="s">
        <v>80</v>
      </c>
      <c r="AA71" s="320">
        <f t="shared" si="122"/>
        <v>3</v>
      </c>
      <c r="AB71" s="320">
        <f t="shared" si="123"/>
        <v>2</v>
      </c>
      <c r="AC71" s="320">
        <f t="shared" si="124"/>
        <v>1</v>
      </c>
      <c r="AD71" s="319" t="s">
        <v>77</v>
      </c>
      <c r="AE71" s="320">
        <f t="shared" si="125"/>
        <v>0</v>
      </c>
      <c r="AF71" s="316">
        <f t="shared" si="126"/>
        <v>1</v>
      </c>
      <c r="AG71" s="316">
        <f t="shared" si="127"/>
        <v>2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0</v>
      </c>
      <c r="BI71" s="367">
        <f t="shared" si="128"/>
        <v>0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0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0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3</v>
      </c>
      <c r="H76" s="362" t="s">
        <v>6</v>
      </c>
      <c r="I76" s="424">
        <v>2</v>
      </c>
      <c r="J76" s="424">
        <v>1</v>
      </c>
      <c r="K76" s="437">
        <f t="shared" ref="K76:K83" si="141">BI76</f>
        <v>0</v>
      </c>
      <c r="M76" s="468" t="s">
        <v>5</v>
      </c>
      <c r="N76" s="467"/>
      <c r="O76" s="268">
        <f>BO92</f>
        <v>4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Japan</v>
      </c>
      <c r="E77" s="354" t="s">
        <v>6</v>
      </c>
      <c r="F77" s="347" t="str">
        <f>M32</f>
        <v>England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68" t="s">
        <v>59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Japan</v>
      </c>
      <c r="BC77" s="403" t="s">
        <v>6</v>
      </c>
      <c r="BD77" s="379" t="str">
        <f t="shared" si="143"/>
        <v>England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Japan</v>
      </c>
      <c r="BL77" s="385" t="str">
        <f>'Resultat &amp; tabell'!D77</f>
        <v>Vinnare grupp C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2</v>
      </c>
      <c r="H78" s="360" t="s">
        <v>6</v>
      </c>
      <c r="I78" s="423">
        <v>1</v>
      </c>
      <c r="J78" s="423">
        <v>1</v>
      </c>
      <c r="K78" s="437">
        <f t="shared" si="141"/>
        <v>0</v>
      </c>
      <c r="M78" s="468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0</v>
      </c>
      <c r="BH78" s="383">
        <f>IF(J78='Resultat &amp; tabell'!$J78,1,0)</f>
        <v>0</v>
      </c>
      <c r="BI78" s="367">
        <f t="shared" si="144"/>
        <v>0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Italien</v>
      </c>
      <c r="E79" s="354" t="s">
        <v>6</v>
      </c>
      <c r="F79" s="347" t="str">
        <f>M23</f>
        <v>Grekland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0</v>
      </c>
      <c r="M79" s="468" t="s">
        <v>60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Italien</v>
      </c>
      <c r="BC79" s="403" t="s">
        <v>6</v>
      </c>
      <c r="BD79" s="379" t="str">
        <f t="shared" si="143"/>
        <v>Grekland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0</v>
      </c>
      <c r="BH79" s="383">
        <f>IF(J79='Resultat &amp; tabell'!$J79,1,0)</f>
        <v>0</v>
      </c>
      <c r="BI79" s="367">
        <f t="shared" si="144"/>
        <v>0</v>
      </c>
      <c r="BK79" s="385" t="str">
        <f t="shared" si="146"/>
        <v>Italien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Iran</v>
      </c>
      <c r="G80" s="423">
        <v>2</v>
      </c>
      <c r="H80" s="360" t="s">
        <v>6</v>
      </c>
      <c r="I80" s="423">
        <v>2</v>
      </c>
      <c r="J80" s="423" t="s">
        <v>122</v>
      </c>
      <c r="K80" s="437">
        <f t="shared" si="141"/>
        <v>0</v>
      </c>
      <c r="M80" s="468" t="s">
        <v>69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Iran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Vinnare grupp E</v>
      </c>
      <c r="BM80" s="413" t="e">
        <f t="shared" si="147"/>
        <v>#N/A</v>
      </c>
      <c r="BN80" s="415" t="e">
        <f t="shared" si="148"/>
        <v>#N/A</v>
      </c>
      <c r="BO80" s="335">
        <f t="shared" si="145"/>
        <v>0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Portugal</v>
      </c>
      <c r="E81" s="354" t="s">
        <v>6</v>
      </c>
      <c r="F81" s="347" t="str">
        <f>M68</f>
        <v>Sydkorea</v>
      </c>
      <c r="G81" s="423">
        <v>2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68" t="s">
        <v>73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Portugal</v>
      </c>
      <c r="BC81" s="403" t="s">
        <v>6</v>
      </c>
      <c r="BD81" s="379" t="str">
        <f t="shared" si="143"/>
        <v>Sydkorea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Portugal</v>
      </c>
      <c r="BL81" s="385" t="str">
        <f>'Resultat &amp; tabell'!D81</f>
        <v>Vinnare grupp G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3</v>
      </c>
      <c r="H82" s="307" t="s">
        <v>6</v>
      </c>
      <c r="I82" s="423">
        <v>1</v>
      </c>
      <c r="J82" s="423">
        <v>1</v>
      </c>
      <c r="K82" s="437">
        <f t="shared" si="141"/>
        <v>0</v>
      </c>
      <c r="M82" s="468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Vinnare grupp F</v>
      </c>
      <c r="BM82" s="413" t="e">
        <f t="shared" si="147"/>
        <v>#N/A</v>
      </c>
      <c r="BN82" s="415" t="e">
        <f t="shared" si="148"/>
        <v>#N/A</v>
      </c>
      <c r="BO82" s="335">
        <f t="shared" si="145"/>
        <v>0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Ryssland</v>
      </c>
      <c r="E83" s="354" t="s">
        <v>6</v>
      </c>
      <c r="F83" s="347" t="str">
        <f>M59</f>
        <v>Tyskland</v>
      </c>
      <c r="G83" s="423">
        <v>2</v>
      </c>
      <c r="H83" s="360" t="s">
        <v>6</v>
      </c>
      <c r="I83" s="423">
        <v>3</v>
      </c>
      <c r="J83" s="423">
        <v>2</v>
      </c>
      <c r="K83" s="437">
        <f t="shared" si="141"/>
        <v>0</v>
      </c>
      <c r="M83" s="468" t="s">
        <v>72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Ryssland</v>
      </c>
      <c r="BC83" s="403" t="s">
        <v>6</v>
      </c>
      <c r="BD83" s="379" t="str">
        <f t="shared" si="143"/>
        <v>Tyskland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Ryssland</v>
      </c>
      <c r="BL83" s="385" t="str">
        <f>'Resultat &amp; tabell'!D83</f>
        <v>Vinnare grupp H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England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England</v>
      </c>
      <c r="G87" s="423">
        <v>2</v>
      </c>
      <c r="H87" s="360" t="s">
        <v>6</v>
      </c>
      <c r="I87" s="423">
        <v>2</v>
      </c>
      <c r="J87" s="423" t="s">
        <v>122</v>
      </c>
      <c r="K87" s="437">
        <f>BI87</f>
        <v>0</v>
      </c>
      <c r="M87" s="468" t="s">
        <v>5</v>
      </c>
      <c r="N87" s="467"/>
      <c r="O87" s="268">
        <f>BO103</f>
        <v>0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England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Grekland</v>
      </c>
      <c r="BL87" s="385" t="str">
        <f>'Resultat &amp; tabell'!F79</f>
        <v>Tvåa grupp C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Iran</v>
      </c>
      <c r="E88" s="354" t="s">
        <v>6</v>
      </c>
      <c r="F88" s="347" t="str">
        <f>IF(M81="","Vinnare match 54",M81)</f>
        <v>Portugal</v>
      </c>
      <c r="G88" s="423">
        <v>1</v>
      </c>
      <c r="H88" s="360" t="s">
        <v>6</v>
      </c>
      <c r="I88" s="423">
        <v>3</v>
      </c>
      <c r="J88" s="423">
        <v>2</v>
      </c>
      <c r="K88" s="437">
        <f>BI88</f>
        <v>0</v>
      </c>
      <c r="M88" s="468" t="s">
        <v>73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Iran</v>
      </c>
      <c r="BC88" s="403" t="s">
        <v>6</v>
      </c>
      <c r="BD88" s="379" t="str">
        <f>F88</f>
        <v>Portugal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Iran</v>
      </c>
      <c r="BL88" s="385" t="str">
        <f>'Resultat &amp; tabell'!F80</f>
        <v>Tvåa grupp F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Italien</v>
      </c>
      <c r="G89" s="423">
        <v>2</v>
      </c>
      <c r="H89" s="360" t="s">
        <v>6</v>
      </c>
      <c r="I89" s="423">
        <v>1</v>
      </c>
      <c r="J89" s="423">
        <v>1</v>
      </c>
      <c r="K89" s="437">
        <f>BI89</f>
        <v>0</v>
      </c>
      <c r="M89" s="468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Italien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Sydkorea</v>
      </c>
      <c r="BL89" s="385" t="str">
        <f>'Resultat &amp; tabell'!F81</f>
        <v>Tvåa grupp H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Tyskland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68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Tyskland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Tvåa grupp E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Tyskland</v>
      </c>
      <c r="BL91" s="385" t="str">
        <f>'Resultat &amp; tabell'!F83</f>
        <v>Tvåa grupp G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4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Portugal</v>
      </c>
      <c r="G94" s="423">
        <v>3</v>
      </c>
      <c r="H94" s="360" t="s">
        <v>6</v>
      </c>
      <c r="I94" s="423">
        <v>2</v>
      </c>
      <c r="J94" s="423">
        <v>1</v>
      </c>
      <c r="K94" s="437">
        <f>BI94</f>
        <v>0</v>
      </c>
      <c r="M94" s="468" t="s">
        <v>5</v>
      </c>
      <c r="O94" s="268">
        <f>BO110</f>
        <v>0</v>
      </c>
      <c r="P94" s="269"/>
      <c r="Q94" s="269"/>
      <c r="R94" s="270"/>
      <c r="S94" s="467" t="str">
        <f>IF(M94=D94,F94,D94)</f>
        <v>Portugal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Portugal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2</v>
      </c>
      <c r="H95" s="360" t="s">
        <v>6</v>
      </c>
      <c r="I95" s="423">
        <v>1</v>
      </c>
      <c r="J95" s="423">
        <v>1</v>
      </c>
      <c r="K95" s="437">
        <f>BI95</f>
        <v>0</v>
      </c>
      <c r="M95" s="468" t="s">
        <v>27</v>
      </c>
      <c r="O95" s="472"/>
      <c r="P95" s="467" t="str">
        <f>IF(M95=D95,F95,D95)</f>
        <v>Argentina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Segrare match 49</v>
      </c>
      <c r="BM95" s="413" t="e">
        <f>VLOOKUP(BK95,$BL$95:$BL$102,1,FALSE)</f>
        <v>#N/A</v>
      </c>
      <c r="BN95" s="415" t="e">
        <f t="shared" ref="BN95:BN102" si="152">BM95</f>
        <v>#N/A</v>
      </c>
      <c r="BO95" s="335">
        <f t="shared" ref="BO95:BO102" si="153">IFERROR(IF(BM95=BN95,4,0),0)</f>
        <v>0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Iran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Segrare match 51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Portugal</v>
      </c>
      <c r="E99" s="354" t="s">
        <v>6</v>
      </c>
      <c r="F99" s="347" t="str">
        <f>IF(M95="","Förlorare match 62",P95)</f>
        <v>Argentina</v>
      </c>
      <c r="G99" s="423">
        <v>2</v>
      </c>
      <c r="H99" s="360" t="s">
        <v>6</v>
      </c>
      <c r="I99" s="423">
        <v>1</v>
      </c>
      <c r="J99" s="423">
        <v>1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Portugal</v>
      </c>
      <c r="BC99" s="403" t="s">
        <v>6</v>
      </c>
      <c r="BD99" s="379" t="str">
        <f>F99</f>
        <v>Argentina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England</v>
      </c>
      <c r="BL99" s="385" t="str">
        <f>'Resultat &amp; tabell'!F87</f>
        <v>Segrare match 50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Portugal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Italien</v>
      </c>
      <c r="BL101" s="385" t="str">
        <f>'Resultat &amp; tabell'!F89</f>
        <v>Segrare match 52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Tyskland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Spanien</v>
      </c>
      <c r="G103" s="422">
        <v>3</v>
      </c>
      <c r="H103" s="360" t="s">
        <v>6</v>
      </c>
      <c r="I103" s="425">
        <v>2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Spanien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0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Portugal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Portugal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Argentina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Spanien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31" zoomScaleNormal="100" zoomScaleSheetLayoutView="90" workbookViewId="0">
      <selection activeCell="S23" sqref="S2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75">
        <v>2</v>
      </c>
      <c r="H4" s="68" t="s">
        <v>6</v>
      </c>
      <c r="I4" s="271">
        <v>1</v>
      </c>
      <c r="J4" s="271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52" t="s">
        <v>223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75">
        <v>1</v>
      </c>
      <c r="H5" s="68" t="s">
        <v>6</v>
      </c>
      <c r="I5" s="271">
        <v>1</v>
      </c>
      <c r="J5" s="271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75">
        <v>2</v>
      </c>
      <c r="H6" s="68" t="s">
        <v>6</v>
      </c>
      <c r="I6" s="271">
        <v>0</v>
      </c>
      <c r="J6" s="271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75">
        <v>1</v>
      </c>
      <c r="H7" s="68" t="s">
        <v>6</v>
      </c>
      <c r="I7" s="271">
        <v>2</v>
      </c>
      <c r="J7" s="271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75">
        <v>1</v>
      </c>
      <c r="H8" s="68" t="s">
        <v>6</v>
      </c>
      <c r="I8" s="271">
        <v>5</v>
      </c>
      <c r="J8" s="271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76">
        <v>1</v>
      </c>
      <c r="H9" s="68" t="s">
        <v>6</v>
      </c>
      <c r="I9" s="271">
        <v>1</v>
      </c>
      <c r="J9" s="272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77">
        <v>2</v>
      </c>
      <c r="H13" s="68" t="s">
        <v>6</v>
      </c>
      <c r="I13" s="273">
        <v>1</v>
      </c>
      <c r="J13" s="273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75</v>
      </c>
      <c r="U13" s="214">
        <v>0</v>
      </c>
      <c r="V13" s="215">
        <f t="shared" ref="V13:V18" si="19">SUM(T13:U13)</f>
        <v>75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77">
        <v>3</v>
      </c>
      <c r="H14" s="68" t="s">
        <v>6</v>
      </c>
      <c r="I14" s="273">
        <v>1</v>
      </c>
      <c r="J14" s="273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6</v>
      </c>
      <c r="V14" s="217">
        <f t="shared" si="19"/>
        <v>6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77">
        <v>2</v>
      </c>
      <c r="H15" s="68" t="s">
        <v>6</v>
      </c>
      <c r="I15" s="273">
        <v>1</v>
      </c>
      <c r="J15" s="273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77">
        <v>1</v>
      </c>
      <c r="H16" s="68" t="s">
        <v>6</v>
      </c>
      <c r="I16" s="273">
        <v>4</v>
      </c>
      <c r="J16" s="273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77">
        <v>0</v>
      </c>
      <c r="H17" s="68" t="s">
        <v>6</v>
      </c>
      <c r="I17" s="273">
        <v>3</v>
      </c>
      <c r="J17" s="273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77">
        <v>1</v>
      </c>
      <c r="H18" s="68" t="s">
        <v>6</v>
      </c>
      <c r="I18" s="273">
        <v>2</v>
      </c>
      <c r="J18" s="273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81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78">
        <v>1</v>
      </c>
      <c r="H22" s="68" t="s">
        <v>6</v>
      </c>
      <c r="I22" s="274">
        <v>1</v>
      </c>
      <c r="J22" s="274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78">
        <v>2</v>
      </c>
      <c r="H23" s="68" t="s">
        <v>6</v>
      </c>
      <c r="I23" s="274">
        <v>2</v>
      </c>
      <c r="J23" s="274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78">
        <v>3</v>
      </c>
      <c r="H24" s="68" t="s">
        <v>6</v>
      </c>
      <c r="I24" s="274">
        <v>2</v>
      </c>
      <c r="J24" s="274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78">
        <v>2</v>
      </c>
      <c r="H25" s="68" t="s">
        <v>6</v>
      </c>
      <c r="I25" s="274">
        <v>1</v>
      </c>
      <c r="J25" s="274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78">
        <v>0</v>
      </c>
      <c r="H26" s="68" t="s">
        <v>6</v>
      </c>
      <c r="I26" s="274">
        <v>2</v>
      </c>
      <c r="J26" s="274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78">
        <v>0</v>
      </c>
      <c r="H27" s="68" t="s">
        <v>6</v>
      </c>
      <c r="I27" s="274">
        <v>1</v>
      </c>
      <c r="J27" s="274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82">
        <v>2</v>
      </c>
      <c r="H31" s="68" t="s">
        <v>6</v>
      </c>
      <c r="I31" s="279">
        <v>0</v>
      </c>
      <c r="J31" s="279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82">
        <v>2</v>
      </c>
      <c r="H32" s="68" t="s">
        <v>6</v>
      </c>
      <c r="I32" s="279">
        <v>2</v>
      </c>
      <c r="J32" s="279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82">
        <v>1</v>
      </c>
      <c r="H33" s="68" t="s">
        <v>6</v>
      </c>
      <c r="I33" s="279">
        <v>1</v>
      </c>
      <c r="J33" s="279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82">
        <v>2</v>
      </c>
      <c r="H34" s="68" t="s">
        <v>6</v>
      </c>
      <c r="I34" s="279">
        <v>1</v>
      </c>
      <c r="J34" s="279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82">
        <v>1</v>
      </c>
      <c r="H35" s="68" t="s">
        <v>6</v>
      </c>
      <c r="I35" s="279">
        <v>1</v>
      </c>
      <c r="J35" s="279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82">
        <v>0</v>
      </c>
      <c r="H36" s="68" t="s">
        <v>6</v>
      </c>
      <c r="I36" s="279">
        <v>3</v>
      </c>
      <c r="J36" s="279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83">
        <v>1</v>
      </c>
      <c r="H40" s="68" t="s">
        <v>6</v>
      </c>
      <c r="I40" s="280">
        <v>1</v>
      </c>
      <c r="J40" s="280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83">
        <v>3</v>
      </c>
      <c r="H41" s="68" t="s">
        <v>6</v>
      </c>
      <c r="I41" s="280">
        <v>0</v>
      </c>
      <c r="J41" s="280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83">
        <v>0</v>
      </c>
      <c r="H42" s="68" t="s">
        <v>6</v>
      </c>
      <c r="I42" s="280">
        <v>2</v>
      </c>
      <c r="J42" s="280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83">
        <v>1</v>
      </c>
      <c r="H43" s="68" t="s">
        <v>6</v>
      </c>
      <c r="I43" s="280">
        <v>2</v>
      </c>
      <c r="J43" s="280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83">
        <v>0</v>
      </c>
      <c r="H44" s="68" t="s">
        <v>6</v>
      </c>
      <c r="I44" s="280">
        <v>2</v>
      </c>
      <c r="J44" s="280">
        <v>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83">
        <v>1</v>
      </c>
      <c r="H45" s="68" t="s">
        <v>6</v>
      </c>
      <c r="I45" s="280">
        <v>3</v>
      </c>
      <c r="J45" s="280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84">
        <v>3</v>
      </c>
      <c r="H49" s="68" t="s">
        <v>6</v>
      </c>
      <c r="I49" s="281">
        <v>1</v>
      </c>
      <c r="J49" s="281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84">
        <v>0</v>
      </c>
      <c r="H50" s="68" t="s">
        <v>6</v>
      </c>
      <c r="I50" s="281">
        <v>1</v>
      </c>
      <c r="J50" s="281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84">
        <v>0</v>
      </c>
      <c r="H51" s="68" t="s">
        <v>6</v>
      </c>
      <c r="I51" s="281">
        <v>4</v>
      </c>
      <c r="J51" s="281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84">
        <v>2</v>
      </c>
      <c r="H52" s="68" t="s">
        <v>6</v>
      </c>
      <c r="I52" s="281">
        <v>3</v>
      </c>
      <c r="J52" s="281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84">
        <v>1</v>
      </c>
      <c r="H53" s="68" t="s">
        <v>6</v>
      </c>
      <c r="I53" s="281">
        <v>2</v>
      </c>
      <c r="J53" s="281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84">
        <v>2</v>
      </c>
      <c r="H54" s="68" t="s">
        <v>6</v>
      </c>
      <c r="I54" s="281">
        <v>1</v>
      </c>
      <c r="J54" s="281">
        <v>1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90">
        <v>2</v>
      </c>
      <c r="H58" s="68" t="s">
        <v>6</v>
      </c>
      <c r="I58" s="285">
        <v>1</v>
      </c>
      <c r="J58" s="285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90">
        <v>3</v>
      </c>
      <c r="H59" s="68" t="s">
        <v>6</v>
      </c>
      <c r="I59" s="285">
        <v>1</v>
      </c>
      <c r="J59" s="285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90">
        <v>3</v>
      </c>
      <c r="H60" s="68" t="s">
        <v>6</v>
      </c>
      <c r="I60" s="285">
        <v>1</v>
      </c>
      <c r="J60" s="285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90">
        <v>2</v>
      </c>
      <c r="H61" s="68" t="s">
        <v>6</v>
      </c>
      <c r="I61" s="285">
        <v>2</v>
      </c>
      <c r="J61" s="285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90">
        <v>1</v>
      </c>
      <c r="H62" s="68" t="s">
        <v>6</v>
      </c>
      <c r="I62" s="285">
        <v>2</v>
      </c>
      <c r="J62" s="285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0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90">
        <v>2</v>
      </c>
      <c r="H63" s="68" t="s">
        <v>6</v>
      </c>
      <c r="I63" s="285">
        <v>0</v>
      </c>
      <c r="J63" s="285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91">
        <v>3</v>
      </c>
      <c r="H67" s="68" t="s">
        <v>6</v>
      </c>
      <c r="I67" s="286">
        <v>1</v>
      </c>
      <c r="J67" s="286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91">
        <v>1</v>
      </c>
      <c r="H68" s="68" t="s">
        <v>6</v>
      </c>
      <c r="I68" s="286">
        <v>1</v>
      </c>
      <c r="J68" s="286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91">
        <v>2</v>
      </c>
      <c r="H69" s="68" t="s">
        <v>6</v>
      </c>
      <c r="I69" s="286">
        <v>1</v>
      </c>
      <c r="J69" s="286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91">
        <v>2</v>
      </c>
      <c r="H70" s="68" t="s">
        <v>6</v>
      </c>
      <c r="I70" s="286">
        <v>2</v>
      </c>
      <c r="J70" s="286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91">
        <v>2</v>
      </c>
      <c r="H71" s="68" t="s">
        <v>6</v>
      </c>
      <c r="I71" s="286">
        <v>3</v>
      </c>
      <c r="J71" s="286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91">
        <v>0</v>
      </c>
      <c r="H72" s="68" t="s">
        <v>6</v>
      </c>
      <c r="I72" s="286">
        <v>1</v>
      </c>
      <c r="J72" s="286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93">
        <v>3</v>
      </c>
      <c r="H76" s="70" t="s">
        <v>6</v>
      </c>
      <c r="I76" s="288">
        <v>1</v>
      </c>
      <c r="J76" s="288">
        <v>1</v>
      </c>
      <c r="K76" s="175">
        <f t="shared" ref="K76:K83" si="141">BI76</f>
        <v>0</v>
      </c>
      <c r="M76" s="289" t="s">
        <v>224</v>
      </c>
      <c r="N76" s="205"/>
      <c r="O76" s="268">
        <f>BO92</f>
        <v>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92">
        <v>0</v>
      </c>
      <c r="H77" s="68" t="s">
        <v>6</v>
      </c>
      <c r="I77" s="287">
        <v>1</v>
      </c>
      <c r="J77" s="287">
        <v>2</v>
      </c>
      <c r="K77" s="175">
        <f t="shared" si="141"/>
        <v>0</v>
      </c>
      <c r="M77" s="289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92">
        <v>2</v>
      </c>
      <c r="H78" s="68" t="s">
        <v>6</v>
      </c>
      <c r="I78" s="287">
        <v>0</v>
      </c>
      <c r="J78" s="287">
        <v>1</v>
      </c>
      <c r="K78" s="175">
        <f t="shared" si="141"/>
        <v>0</v>
      </c>
      <c r="M78" s="289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92">
        <v>3</v>
      </c>
      <c r="H79" s="68" t="s">
        <v>6</v>
      </c>
      <c r="I79" s="287">
        <v>1</v>
      </c>
      <c r="J79" s="287">
        <v>1</v>
      </c>
      <c r="K79" s="175">
        <f t="shared" si="141"/>
        <v>0</v>
      </c>
      <c r="M79" s="289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92">
        <v>1</v>
      </c>
      <c r="H80" s="68" t="s">
        <v>6</v>
      </c>
      <c r="I80" s="287">
        <v>1</v>
      </c>
      <c r="J80" s="287">
        <v>2</v>
      </c>
      <c r="K80" s="175">
        <f t="shared" si="141"/>
        <v>0</v>
      </c>
      <c r="M80" s="289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92">
        <v>3</v>
      </c>
      <c r="H81" s="68" t="s">
        <v>6</v>
      </c>
      <c r="I81" s="287">
        <v>0</v>
      </c>
      <c r="J81" s="287">
        <v>1</v>
      </c>
      <c r="K81" s="175">
        <f t="shared" si="141"/>
        <v>0</v>
      </c>
      <c r="M81" s="289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92">
        <v>2</v>
      </c>
      <c r="H82" s="6" t="s">
        <v>6</v>
      </c>
      <c r="I82" s="287">
        <v>1</v>
      </c>
      <c r="J82" s="287" t="s">
        <v>122</v>
      </c>
      <c r="K82" s="175">
        <f t="shared" si="141"/>
        <v>0</v>
      </c>
      <c r="M82" s="289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Bosnien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92">
        <v>0</v>
      </c>
      <c r="H83" s="68" t="s">
        <v>6</v>
      </c>
      <c r="I83" s="287">
        <v>1</v>
      </c>
      <c r="J83" s="287">
        <v>2</v>
      </c>
      <c r="K83" s="175">
        <f t="shared" si="141"/>
        <v>0</v>
      </c>
      <c r="M83" s="289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97">
        <v>2</v>
      </c>
      <c r="H87" s="68" t="s">
        <v>6</v>
      </c>
      <c r="I87" s="296">
        <v>0</v>
      </c>
      <c r="J87" s="296">
        <v>1</v>
      </c>
      <c r="K87" s="175">
        <f>BI87</f>
        <v>0</v>
      </c>
      <c r="M87" s="294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97">
        <v>2</v>
      </c>
      <c r="H88" s="68" t="s">
        <v>6</v>
      </c>
      <c r="I88" s="296">
        <v>2</v>
      </c>
      <c r="J88" s="296">
        <v>1</v>
      </c>
      <c r="K88" s="175">
        <f>BI88</f>
        <v>0</v>
      </c>
      <c r="M88" s="294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97">
        <v>2</v>
      </c>
      <c r="H89" s="68" t="s">
        <v>6</v>
      </c>
      <c r="I89" s="296">
        <v>1</v>
      </c>
      <c r="J89" s="296">
        <v>2</v>
      </c>
      <c r="K89" s="175">
        <f>BI89</f>
        <v>0</v>
      </c>
      <c r="M89" s="294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97">
        <v>0</v>
      </c>
      <c r="H90" s="68" t="s">
        <v>6</v>
      </c>
      <c r="I90" s="296">
        <v>2</v>
      </c>
      <c r="J90" s="296">
        <v>2</v>
      </c>
      <c r="K90" s="175">
        <f>BI90</f>
        <v>0</v>
      </c>
      <c r="M90" s="294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423">
        <v>2</v>
      </c>
      <c r="H94" s="68" t="s">
        <v>6</v>
      </c>
      <c r="I94" s="298">
        <v>1</v>
      </c>
      <c r="J94" s="298">
        <v>1</v>
      </c>
      <c r="K94" s="175">
        <f>BI94</f>
        <v>0</v>
      </c>
      <c r="M94" s="295" t="s">
        <v>5</v>
      </c>
      <c r="O94" s="268">
        <f>BO110</f>
        <v>0</v>
      </c>
      <c r="P94" s="269"/>
      <c r="Q94" s="269"/>
      <c r="R94" s="270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423">
        <v>1</v>
      </c>
      <c r="H95" s="68" t="s">
        <v>6</v>
      </c>
      <c r="I95" s="298">
        <v>0</v>
      </c>
      <c r="J95" s="298">
        <v>1</v>
      </c>
      <c r="K95" s="175">
        <f>BI95</f>
        <v>0</v>
      </c>
      <c r="M95" s="295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 xml:space="preserve">Brasilien 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99">
        <v>2</v>
      </c>
      <c r="J99" s="299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301">
        <v>0</v>
      </c>
      <c r="J103" s="300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52" t="s">
        <v>221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60</v>
      </c>
      <c r="U13" s="214">
        <v>0</v>
      </c>
      <c r="V13" s="215">
        <f t="shared" ref="V13:V18" si="19">SUM(T13:U13)</f>
        <v>60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6</v>
      </c>
      <c r="V14" s="217">
        <f t="shared" si="19"/>
        <v>6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66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2</v>
      </c>
      <c r="BH44" s="99">
        <f>IF(J44='Resultat &amp; tabell'!$J44,1,0)</f>
        <v>0</v>
      </c>
      <c r="BI44" s="81">
        <f t="shared" si="71"/>
        <v>4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2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0</v>
      </c>
      <c r="BI63" s="81">
        <f t="shared" si="109"/>
        <v>0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0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Elfenbenskusten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0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0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52" t="s">
        <v>219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65</v>
      </c>
      <c r="U13" s="214">
        <v>0</v>
      </c>
      <c r="V13" s="215">
        <f t="shared" ref="V13:V18" si="19">SUM(T13:U13)</f>
        <v>65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4</v>
      </c>
      <c r="V14" s="217">
        <f t="shared" si="19"/>
        <v>4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69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2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4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0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4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52" t="s">
        <v>217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52" t="s">
        <v>27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64</v>
      </c>
      <c r="U13" s="214">
        <v>0</v>
      </c>
      <c r="V13" s="215">
        <f t="shared" ref="V13:V18" si="19">SUM(T13:U13)</f>
        <v>64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6</v>
      </c>
      <c r="V14" s="217">
        <f t="shared" si="19"/>
        <v>6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70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2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2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0</v>
      </c>
      <c r="BI63" s="81">
        <f t="shared" si="109"/>
        <v>0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0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52" t="s">
        <v>213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59</v>
      </c>
      <c r="U13" s="214">
        <v>0</v>
      </c>
      <c r="V13" s="215">
        <f t="shared" ref="V13:V18" si="19">SUM(T13:U13)</f>
        <v>59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0</v>
      </c>
      <c r="U14" s="216">
        <f>O76</f>
        <v>8</v>
      </c>
      <c r="V14" s="217">
        <f t="shared" si="19"/>
        <v>8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67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0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0</v>
      </c>
      <c r="BI63" s="81">
        <f t="shared" si="109"/>
        <v>0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8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0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0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8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zoomScaleNormal="100" zoomScaleSheetLayoutView="90" workbookViewId="0">
      <selection activeCell="N7" sqref="N7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0</v>
      </c>
      <c r="U14" s="216">
        <f>O76</f>
        <v>8</v>
      </c>
      <c r="V14" s="217">
        <f t="shared" si="19"/>
        <v>8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81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0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0</v>
      </c>
      <c r="BI62" s="81">
        <f t="shared" si="109"/>
        <v>0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0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0</v>
      </c>
      <c r="BI63" s="81">
        <f t="shared" si="109"/>
        <v>0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0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0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8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0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Elfenbenskusten</v>
      </c>
      <c r="BL77" s="101" t="str">
        <f>'Resultat &amp; tabell'!D77</f>
        <v>Vinnare grupp C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0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0</v>
      </c>
      <c r="BH78" s="99">
        <f>IF(J78='Resultat &amp; tabell'!$J78,1,0)</f>
        <v>0</v>
      </c>
      <c r="BI78" s="81">
        <f t="shared" si="144"/>
        <v>0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Vinnare grupp E</v>
      </c>
      <c r="BM80" s="129" t="e">
        <f t="shared" si="147"/>
        <v>#N/A</v>
      </c>
      <c r="BN80" s="131" t="e">
        <f t="shared" si="148"/>
        <v>#N/A</v>
      </c>
      <c r="BO80" s="38">
        <f t="shared" si="145"/>
        <v>0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Vinnare grupp G</v>
      </c>
      <c r="BM81" s="129" t="e">
        <f t="shared" si="147"/>
        <v>#N/A</v>
      </c>
      <c r="BN81" s="131" t="e">
        <f t="shared" si="148"/>
        <v>#N/A</v>
      </c>
      <c r="BO81" s="38">
        <f t="shared" si="145"/>
        <v>0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Vinnare grupp F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Vinnare grupp H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Tvåa grupp C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Tvåa grupp F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Belgien</v>
      </c>
      <c r="BL89" s="101" t="str">
        <f>'Resultat &amp; tabell'!F81</f>
        <v>Tvåa grupp H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Tvåa grupp E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Tvåa grupp G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8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Segrare match 49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Segrare match 51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Segrare match 50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Segrare match 52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2014-06-25T07:10:24Z</dcterms:modified>
</cp:coreProperties>
</file>