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05" windowWidth="27555" windowHeight="12300"/>
  </bookViews>
  <sheets>
    <sheet name="Mitt tips" sheetId="1" r:id="rId1"/>
  </sheets>
  <definedNames>
    <definedName name="_xlnm._FilterDatabase" localSheetId="0" hidden="1">'Mitt tips'!$M$4:$M$7</definedName>
    <definedName name="_xlnm.Criteria" localSheetId="0">'Mitt tips'!#REF!</definedName>
  </definedNames>
  <calcPr calcId="145621"/>
</workbook>
</file>

<file path=xl/calcChain.xml><?xml version="1.0" encoding="utf-8"?>
<calcChain xmlns="http://schemas.openxmlformats.org/spreadsheetml/2006/main">
  <c r="K72" i="1" l="1"/>
  <c r="K71" i="1"/>
  <c r="K70" i="1"/>
  <c r="K69" i="1"/>
  <c r="K68" i="1"/>
  <c r="K67" i="1"/>
  <c r="K63" i="1"/>
  <c r="K62" i="1"/>
  <c r="K61" i="1"/>
  <c r="K60" i="1"/>
  <c r="K53" i="1"/>
  <c r="K52" i="1"/>
  <c r="K51" i="1"/>
  <c r="K50" i="1"/>
  <c r="K49" i="1"/>
  <c r="K45" i="1"/>
  <c r="K44" i="1"/>
  <c r="K43" i="1"/>
  <c r="K42" i="1"/>
  <c r="K41" i="1"/>
  <c r="K40" i="1"/>
  <c r="K36" i="1"/>
  <c r="K35" i="1"/>
  <c r="K34" i="1"/>
  <c r="K33" i="1"/>
  <c r="K32" i="1"/>
  <c r="K31" i="1"/>
  <c r="K27" i="1"/>
  <c r="K26" i="1"/>
  <c r="K25" i="1"/>
  <c r="K24" i="1"/>
  <c r="K23" i="1"/>
  <c r="K22" i="1"/>
  <c r="K18" i="1"/>
  <c r="K17" i="1"/>
  <c r="K16" i="1"/>
  <c r="K15" i="1"/>
  <c r="K14" i="1"/>
  <c r="K13" i="1"/>
  <c r="K5" i="1"/>
  <c r="K6" i="1"/>
  <c r="K7" i="1"/>
  <c r="K8" i="1"/>
  <c r="K9" i="1"/>
  <c r="BE4" i="1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X5" i="1" l="1"/>
  <c r="X4" i="1"/>
  <c r="BH103" i="1" l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BL91" i="1" l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L101" i="1"/>
  <c r="BL102" i="1" l="1"/>
  <c r="BL97" i="1"/>
  <c r="BL100" i="1"/>
  <c r="BL109" i="1"/>
  <c r="BL108" i="1"/>
  <c r="BL98" i="1"/>
  <c r="BL95" i="1"/>
  <c r="BL99" i="1"/>
  <c r="BL106" i="1"/>
  <c r="BL96" i="1"/>
  <c r="BL107" i="1"/>
  <c r="BL119" i="1"/>
  <c r="BL118" i="1"/>
  <c r="V19" i="1"/>
  <c r="BL113" i="1" l="1"/>
  <c r="BL114" i="1"/>
  <c r="D87" i="1"/>
  <c r="BI54" i="1" l="1"/>
  <c r="K54" i="1" s="1"/>
  <c r="BI52" i="1"/>
  <c r="BI36" i="1"/>
  <c r="BI43" i="1" l="1"/>
  <c r="BI53" i="1"/>
  <c r="BI45" i="1"/>
  <c r="BI34" i="1"/>
  <c r="BI35" i="1"/>
  <c r="BI76" i="1"/>
  <c r="K76" i="1" s="1"/>
  <c r="BI24" i="1"/>
  <c r="BI25" i="1"/>
  <c r="BI13" i="1"/>
  <c r="BI17" i="1"/>
  <c r="BI16" i="1"/>
  <c r="BI67" i="1"/>
  <c r="BI6" i="1"/>
  <c r="BI62" i="1"/>
  <c r="BI59" i="1"/>
  <c r="K59" i="1" s="1"/>
  <c r="BI63" i="1"/>
  <c r="BI7" i="1"/>
  <c r="BI22" i="1"/>
  <c r="BI70" i="1"/>
  <c r="BI89" i="1"/>
  <c r="K89" i="1" s="1"/>
  <c r="BI32" i="1"/>
  <c r="BI26" i="1"/>
  <c r="BI4" i="1"/>
  <c r="K4" i="1" s="1"/>
  <c r="BI80" i="1"/>
  <c r="K80" i="1" s="1"/>
  <c r="BI60" i="1"/>
  <c r="BI58" i="1"/>
  <c r="K58" i="1" s="1"/>
  <c r="BI88" i="1"/>
  <c r="K88" i="1" s="1"/>
  <c r="BI72" i="1"/>
  <c r="BI71" i="1"/>
  <c r="BI68" i="1"/>
  <c r="BI61" i="1"/>
  <c r="BI51" i="1"/>
  <c r="BI44" i="1"/>
  <c r="BI42" i="1"/>
  <c r="BI33" i="1"/>
  <c r="BI27" i="1"/>
  <c r="BI23" i="1"/>
  <c r="BI18" i="1"/>
  <c r="BI8" i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BI50" i="1"/>
  <c r="BI49" i="1"/>
  <c r="BI41" i="1"/>
  <c r="BI40" i="1"/>
  <c r="BI31" i="1"/>
  <c r="BI15" i="1"/>
  <c r="BI14" i="1"/>
  <c r="BI9" i="1"/>
  <c r="BI5" i="1"/>
  <c r="BI103" i="1"/>
  <c r="K103" i="1" s="1"/>
  <c r="T18" i="1" s="1"/>
  <c r="T16" i="1" l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BB90" i="1" l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BK114" i="1" l="1"/>
  <c r="BM114" i="1" s="1"/>
  <c r="BD99" i="1"/>
  <c r="BM6" i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R31" i="1" s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N114" i="1" l="1"/>
  <c r="BO114" i="1" s="1"/>
  <c r="BM4" i="1"/>
  <c r="BM5" i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O113" i="1" l="1"/>
  <c r="BO115" i="1" s="1"/>
  <c r="O99" i="1" s="1"/>
  <c r="U17" i="1" s="1"/>
  <c r="V17" i="1" s="1"/>
  <c r="U15" i="1"/>
  <c r="V15" i="1" s="1"/>
  <c r="U16" i="1"/>
  <c r="V16" i="1" s="1"/>
  <c r="U18" i="1"/>
  <c r="V18" i="1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P6" i="1" s="1"/>
  <c r="AC4" i="1"/>
  <c r="AB4" i="1"/>
  <c r="AO68" i="1"/>
  <c r="AO69" i="1"/>
  <c r="AO14" i="1"/>
  <c r="AP5" i="1" l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I58" i="1" s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68" i="1" l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</calcChain>
</file>

<file path=xl/sharedStrings.xml><?xml version="1.0" encoding="utf-8"?>
<sst xmlns="http://schemas.openxmlformats.org/spreadsheetml/2006/main" count="1097" uniqueCount="154">
  <si>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</si>
  <si>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</si>
  <si>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</si>
  <si>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</si>
  <si>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</si>
  <si>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</si>
  <si>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</si>
  <si>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</si>
  <si>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</si>
  <si>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</si>
  <si>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</si>
  <si>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</si>
  <si>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</si>
  <si>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</si>
  <si>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</si>
  <si>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</si>
  <si>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</si>
  <si>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</si>
  <si>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</si>
  <si>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</si>
  <si>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</si>
  <si>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</si>
  <si>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</si>
  <si>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</si>
  <si>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</si>
  <si>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</si>
  <si>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</si>
  <si>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</si>
  <si>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</si>
  <si>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</si>
  <si>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</si>
  <si>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</si>
  <si>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</si>
  <si>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</si>
  <si>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</si>
  <si>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</si>
  <si>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</si>
  <si>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</si>
  <si>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</si>
  <si>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</si>
  <si>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</si>
  <si>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</si>
  <si>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</si>
  <si>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</si>
  <si>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</si>
  <si>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</si>
  <si>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</si>
  <si>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</si>
  <si>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</si>
  <si>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</si>
  <si>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</si>
  <si>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</si>
  <si>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</si>
  <si>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</si>
  <si>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</si>
  <si>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</si>
  <si>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</si>
  <si>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</si>
  <si>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</si>
  <si>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</si>
  <si>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</si>
  <si>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</si>
  <si>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</si>
  <si>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</si>
  <si>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</si>
  <si>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</si>
  <si>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</si>
  <si>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</si>
  <si>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</si>
  <si>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</si>
  <si>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</si>
  <si>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</si>
  <si>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</si>
  <si>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</si>
  <si>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</si>
  <si>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</si>
  <si>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</si>
  <si>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</si>
  <si>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</si>
  <si>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</si>
  <si>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</si>
  <si>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</si>
  <si>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</si>
  <si>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</si>
  <si>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</si>
  <si>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</si>
  <si>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</si>
  <si>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</si>
  <si>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</si>
  <si>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</si>
  <si>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</si>
  <si>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</si>
  <si>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</si>
  <si>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</si>
  <si>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</si>
  <si>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</si>
  <si>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</si>
  <si>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</si>
  <si>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</si>
  <si>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</si>
  <si>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</si>
  <si>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</si>
  <si>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</si>
  <si>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</si>
  <si>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</si>
  <si>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</si>
  <si>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</si>
  <si>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</si>
  <si>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</si>
  <si>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</si>
  <si>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</si>
  <si>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Världsmästare</t>
  </si>
  <si>
    <t>Vinnare semifinal</t>
  </si>
  <si>
    <t>Vinnare kvartsfinal</t>
  </si>
  <si>
    <t>Vinnare åttondelsfinal</t>
  </si>
  <si>
    <t>Land eller spelare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</si>
  <si>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</si>
  <si>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</si>
  <si>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</si>
  <si>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</si>
  <si>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</si>
  <si>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</si>
  <si>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</si>
  <si>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</si>
  <si>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</si>
  <si>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</si>
  <si>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</si>
  <si>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</si>
  <si>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</si>
  <si>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</si>
  <si>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</si>
  <si>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</si>
  <si>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</si>
  <si>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</si>
  <si>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</si>
  <si>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</si>
  <si>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</si>
  <si>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</si>
  <si>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</si>
  <si>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</si>
  <si>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</si>
  <si>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</si>
  <si>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</si>
  <si>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</si>
  <si>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</si>
  <si>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</si>
  <si>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</si>
  <si>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</si>
  <si>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</si>
  <si>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</si>
  <si>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</si>
  <si>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</si>
  <si>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</si>
  <si>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Assistkung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</si>
</sst>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3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0" fillId="0" borderId="0" xfId="0" applyFont="1"/>
    <xf numFmtId="0" fontId="10" fillId="2" borderId="0" xfId="0" applyFont="1" applyFill="1"/>
    <xf numFmtId="0" fontId="11" fillId="3" borderId="2" xfId="0" applyFont="1" applyFill="1" applyBorder="1" applyAlignment="1" applyProtection="1">
      <alignment vertical="center"/>
      <protection hidden="1"/>
    </xf>
    <xf numFmtId="0" fontId="12" fillId="3" borderId="3" xfId="0" applyFont="1" applyFill="1" applyBorder="1" applyAlignment="1">
      <alignment horizontal="center" vertical="center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26" Type="http://schemas.openxmlformats.org/officeDocument/2006/relationships/image" Target="../media/image25.png"/><Relationship Id="rId39" Type="http://schemas.openxmlformats.org/officeDocument/2006/relationships/image" Target="../media/image38.png"/><Relationship Id="rId3" Type="http://schemas.openxmlformats.org/officeDocument/2006/relationships/image" Target="../media/image2.png"/><Relationship Id="rId21" Type="http://schemas.openxmlformats.org/officeDocument/2006/relationships/image" Target="../media/image20.png"/><Relationship Id="rId34" Type="http://schemas.openxmlformats.org/officeDocument/2006/relationships/image" Target="../media/image33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5" Type="http://schemas.openxmlformats.org/officeDocument/2006/relationships/image" Target="../media/image24.png"/><Relationship Id="rId33" Type="http://schemas.openxmlformats.org/officeDocument/2006/relationships/image" Target="../media/image32.png"/><Relationship Id="rId38" Type="http://schemas.openxmlformats.org/officeDocument/2006/relationships/image" Target="../media/image37.png"/><Relationship Id="rId2" Type="http://schemas.openxmlformats.org/officeDocument/2006/relationships/image" Target="../media/image1.jpeg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29" Type="http://schemas.openxmlformats.org/officeDocument/2006/relationships/image" Target="../media/image28.png"/><Relationship Id="rId41" Type="http://schemas.openxmlformats.org/officeDocument/2006/relationships/image" Target="../media/image40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24" Type="http://schemas.openxmlformats.org/officeDocument/2006/relationships/image" Target="../media/image23.png"/><Relationship Id="rId32" Type="http://schemas.openxmlformats.org/officeDocument/2006/relationships/image" Target="../media/image31.png"/><Relationship Id="rId37" Type="http://schemas.openxmlformats.org/officeDocument/2006/relationships/image" Target="../media/image36.png"/><Relationship Id="rId40" Type="http://schemas.openxmlformats.org/officeDocument/2006/relationships/image" Target="../media/image39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28" Type="http://schemas.openxmlformats.org/officeDocument/2006/relationships/image" Target="../media/image27.png"/><Relationship Id="rId36" Type="http://schemas.openxmlformats.org/officeDocument/2006/relationships/image" Target="../media/image35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31" Type="http://schemas.openxmlformats.org/officeDocument/2006/relationships/image" Target="../media/image30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Relationship Id="rId22" Type="http://schemas.openxmlformats.org/officeDocument/2006/relationships/image" Target="../media/image21.png"/><Relationship Id="rId27" Type="http://schemas.openxmlformats.org/officeDocument/2006/relationships/image" Target="../media/image26.png"/><Relationship Id="rId30" Type="http://schemas.openxmlformats.org/officeDocument/2006/relationships/image" Target="../media/image29.png"/><Relationship Id="rId35" Type="http://schemas.openxmlformats.org/officeDocument/2006/relationships/image" Target="../media/image3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abSelected="1" zoomScaleNormal="100" zoomScaleSheetLayoutView="90" workbookViewId="0">
      <selection activeCell="G4" sqref="G4"/>
    </sheetView>
  </sheetViews>
  <sheetFormatPr defaultRowHeight="14.25" customHeight="1" x14ac:dyDescent="0.25"/>
  <cols>
    <col min="1" max="1" width="2.85546875" style="10" customWidth="1"/>
    <col min="2" max="2" width="5.85546875" style="2" customWidth="1"/>
    <col min="3" max="3" width="6.28515625" style="20" bestFit="1" customWidth="1"/>
    <col min="4" max="4" width="17.7109375" style="20" customWidth="1"/>
    <col min="5" max="5" width="1.5703125" style="21" bestFit="1" customWidth="1"/>
    <col min="6" max="6" width="17.7109375" style="20" customWidth="1"/>
    <col min="7" max="7" width="4.85546875" style="21" customWidth="1"/>
    <col min="8" max="8" width="1.5703125" style="21" bestFit="1" customWidth="1"/>
    <col min="9" max="9" width="4.85546875" style="21" customWidth="1"/>
    <col min="10" max="10" width="6.42578125" style="21" bestFit="1" customWidth="1"/>
    <col min="11" max="11" width="6.42578125" style="125" customWidth="1"/>
    <col min="12" max="12" width="5.85546875" style="126" customWidth="1"/>
    <col min="13" max="13" width="20.5703125" style="129" bestFit="1" customWidth="1"/>
    <col min="14" max="14" width="5.7109375" style="163" customWidth="1"/>
    <col min="15" max="15" width="6.7109375" style="164" bestFit="1" customWidth="1"/>
    <col min="16" max="17" width="5.7109375" style="129" customWidth="1"/>
    <col min="18" max="18" width="5.85546875" style="129" customWidth="1"/>
    <col min="19" max="19" width="15" style="148" bestFit="1" customWidth="1"/>
    <col min="20" max="21" width="6.7109375" style="21" customWidth="1"/>
    <col min="22" max="22" width="19.42578125" style="21" customWidth="1"/>
    <col min="23" max="23" width="13.42578125" style="30" customWidth="1"/>
    <col min="24" max="24" width="6.42578125" style="10" customWidth="1"/>
    <col min="25" max="25" width="5.7109375" style="10" customWidth="1"/>
    <col min="26" max="26" width="16.28515625" style="17" hidden="1" customWidth="1"/>
    <col min="27" max="27" width="7.140625" style="18" hidden="1" customWidth="1"/>
    <col min="28" max="29" width="5.7109375" style="18" hidden="1" customWidth="1"/>
    <col min="30" max="30" width="16.28515625" style="17" hidden="1" customWidth="1"/>
    <col min="31" max="31" width="7.140625" style="13" hidden="1" customWidth="1"/>
    <col min="32" max="32" width="5.42578125" style="14" hidden="1" customWidth="1"/>
    <col min="33" max="33" width="4.7109375" style="14" hidden="1" customWidth="1"/>
    <col min="34" max="38" width="9.140625" style="13" hidden="1" customWidth="1"/>
    <col min="39" max="39" width="9.85546875" style="13" hidden="1" customWidth="1"/>
    <col min="40" max="40" width="13.85546875" style="13" hidden="1" customWidth="1"/>
    <col min="41" max="41" width="5.7109375" style="13" hidden="1" customWidth="1"/>
    <col min="42" max="42" width="3.85546875" style="13" hidden="1" customWidth="1"/>
    <col min="43" max="43" width="3.28515625" style="13" hidden="1" customWidth="1"/>
    <col min="44" max="44" width="3.7109375" style="13" hidden="1" customWidth="1"/>
    <col min="45" max="45" width="9.140625" style="13" hidden="1" customWidth="1"/>
    <col min="46" max="46" width="4.85546875" style="13" hidden="1" customWidth="1"/>
    <col min="47" max="47" width="13.85546875" style="13" hidden="1" customWidth="1"/>
    <col min="48" max="48" width="5.7109375" style="13" hidden="1" customWidth="1"/>
    <col min="49" max="51" width="4.7109375" style="13" hidden="1" customWidth="1"/>
    <col min="52" max="52" width="5.85546875" style="84" hidden="1" customWidth="1"/>
    <col min="53" max="53" width="6.28515625" style="32" hidden="1" customWidth="1"/>
    <col min="54" max="54" width="16.28515625" style="32" hidden="1" customWidth="1"/>
    <col min="55" max="55" width="1.5703125" style="92" hidden="1" customWidth="1"/>
    <col min="56" max="56" width="16.28515625" style="32" hidden="1" customWidth="1"/>
    <col min="57" max="57" width="4.85546875" style="92" hidden="1" customWidth="1"/>
    <col min="58" max="58" width="1.5703125" style="92" hidden="1" customWidth="1"/>
    <col min="59" max="59" width="4.85546875" style="92" hidden="1" customWidth="1"/>
    <col min="60" max="60" width="6.42578125" style="92" hidden="1" customWidth="1"/>
    <col min="61" max="61" width="6.42578125" style="37" hidden="1" customWidth="1"/>
    <col min="62" max="62" width="5.85546875" style="33" hidden="1" customWidth="1"/>
    <col min="63" max="63" width="28.85546875" style="85" hidden="1" customWidth="1"/>
    <col min="64" max="64" width="34" style="84" hidden="1" customWidth="1"/>
    <col min="65" max="65" width="18.7109375" style="112" hidden="1" customWidth="1"/>
    <col min="66" max="66" width="16.28515625" style="33" hidden="1" customWidth="1"/>
    <col min="67" max="67" width="5.7109375" style="33" hidden="1" customWidth="1"/>
    <col min="68" max="68" width="13.85546875" style="10" customWidth="1"/>
    <col min="69" max="70" width="5.7109375" style="10" bestFit="1" customWidth="1"/>
    <col min="71" max="16384" width="9.140625" style="10"/>
  </cols>
  <sheetData>
    <row r="2" spans="2:67" ht="14.25" customHeight="1" x14ac:dyDescent="0.25">
      <c r="B2" s="6" t="s">
        <v>0</v>
      </c>
      <c r="C2" s="7"/>
      <c r="D2" s="7"/>
      <c r="E2" s="8"/>
      <c r="F2" s="7"/>
      <c r="G2" s="8"/>
      <c r="H2" s="8"/>
      <c r="I2" s="8"/>
      <c r="J2" s="8"/>
      <c r="M2" s="127"/>
      <c r="N2" s="128"/>
      <c r="O2" s="128"/>
      <c r="P2" s="128"/>
      <c r="Q2" s="128"/>
      <c r="S2" s="130" t="s">
        <v>82</v>
      </c>
      <c r="T2" s="1"/>
      <c r="U2" s="1"/>
      <c r="V2" s="1"/>
      <c r="W2" s="2"/>
      <c r="X2" s="2"/>
      <c r="Z2" s="11"/>
      <c r="AA2" s="12"/>
      <c r="AB2" s="12"/>
      <c r="AC2" s="12"/>
      <c r="AD2" s="11"/>
      <c r="AZ2" s="69" t="s">
        <v>0</v>
      </c>
      <c r="BA2" s="70"/>
      <c r="BB2" s="70"/>
      <c r="BC2" s="71"/>
      <c r="BD2" s="70"/>
      <c r="BE2" s="71"/>
      <c r="BF2" s="71"/>
      <c r="BG2" s="71"/>
      <c r="BH2" s="71"/>
      <c r="BK2" s="1" t="s">
        <v>82</v>
      </c>
      <c r="BL2" s="2"/>
      <c r="BM2" s="2"/>
      <c r="BN2" s="85"/>
      <c r="BO2" s="85"/>
    </row>
    <row r="3" spans="2:67" ht="14.25" customHeight="1" x14ac:dyDescent="0.25">
      <c r="B3" s="39" t="s">
        <v>2</v>
      </c>
      <c r="C3" s="40" t="s">
        <v>3</v>
      </c>
      <c r="D3" s="189" t="s">
        <v>2</v>
      </c>
      <c r="E3" s="190"/>
      <c r="F3" s="191"/>
      <c r="G3" s="207" t="s">
        <v>4</v>
      </c>
      <c r="H3" s="207"/>
      <c r="I3" s="207"/>
      <c r="J3" s="38" t="s">
        <v>81</v>
      </c>
      <c r="K3" s="131" t="s">
        <v>88</v>
      </c>
      <c r="M3" s="132" t="s">
        <v>0</v>
      </c>
      <c r="N3" s="133" t="s">
        <v>88</v>
      </c>
      <c r="O3" s="133" t="s">
        <v>89</v>
      </c>
      <c r="P3" s="133" t="s">
        <v>90</v>
      </c>
      <c r="Q3" s="134" t="s">
        <v>100</v>
      </c>
      <c r="S3" s="135" t="s">
        <v>83</v>
      </c>
      <c r="T3" s="190" t="s">
        <v>115</v>
      </c>
      <c r="U3" s="190"/>
      <c r="V3" s="190"/>
      <c r="W3" s="190"/>
      <c r="X3" s="65" t="s">
        <v>88</v>
      </c>
      <c r="Z3" s="15" t="s">
        <v>86</v>
      </c>
      <c r="AA3" s="15" t="s">
        <v>88</v>
      </c>
      <c r="AB3" s="15" t="s">
        <v>89</v>
      </c>
      <c r="AC3" s="15" t="s">
        <v>90</v>
      </c>
      <c r="AD3" s="15" t="s">
        <v>87</v>
      </c>
      <c r="AE3" s="15" t="s">
        <v>88</v>
      </c>
      <c r="AF3" s="15" t="s">
        <v>89</v>
      </c>
      <c r="AG3" s="15" t="s">
        <v>90</v>
      </c>
      <c r="AI3" s="16" t="s">
        <v>98</v>
      </c>
      <c r="AJ3" s="16" t="s">
        <v>97</v>
      </c>
      <c r="AK3" s="16" t="s">
        <v>96</v>
      </c>
      <c r="AL3" s="15" t="s">
        <v>95</v>
      </c>
      <c r="AM3" s="15" t="s">
        <v>94</v>
      </c>
      <c r="AN3" s="15" t="s">
        <v>91</v>
      </c>
      <c r="AO3" s="15" t="s">
        <v>88</v>
      </c>
      <c r="AP3" s="15" t="s">
        <v>89</v>
      </c>
      <c r="AQ3" s="15" t="s">
        <v>90</v>
      </c>
      <c r="AR3" s="16" t="s">
        <v>92</v>
      </c>
      <c r="AT3" s="15" t="s">
        <v>93</v>
      </c>
      <c r="AU3" s="15" t="s">
        <v>91</v>
      </c>
      <c r="AV3" s="15" t="s">
        <v>88</v>
      </c>
      <c r="AW3" s="15" t="s">
        <v>89</v>
      </c>
      <c r="AX3" s="15" t="s">
        <v>90</v>
      </c>
      <c r="AY3" s="16" t="s">
        <v>92</v>
      </c>
      <c r="AZ3" s="73" t="s">
        <v>2</v>
      </c>
      <c r="BA3" s="74" t="s">
        <v>3</v>
      </c>
      <c r="BB3" s="202" t="s">
        <v>2</v>
      </c>
      <c r="BC3" s="197"/>
      <c r="BD3" s="203"/>
      <c r="BE3" s="197" t="s">
        <v>4</v>
      </c>
      <c r="BF3" s="197"/>
      <c r="BG3" s="197"/>
      <c r="BH3" s="75" t="s">
        <v>81</v>
      </c>
      <c r="BI3" s="42" t="s">
        <v>88</v>
      </c>
      <c r="BK3" s="39" t="s">
        <v>83</v>
      </c>
      <c r="BL3" s="38" t="s">
        <v>85</v>
      </c>
      <c r="BM3" s="65" t="s">
        <v>88</v>
      </c>
      <c r="BN3" s="68"/>
      <c r="BO3" s="68"/>
    </row>
    <row r="4" spans="2:67" ht="14.25" customHeight="1" x14ac:dyDescent="0.25">
      <c r="B4" s="4">
        <v>1</v>
      </c>
      <c r="C4" s="43">
        <v>41802</v>
      </c>
      <c r="D4" s="44" t="s">
        <v>121</v>
      </c>
      <c r="E4" s="45" t="s">
        <v>6</v>
      </c>
      <c r="F4" s="46" t="s">
        <v>125</v>
      </c>
      <c r="G4" s="186"/>
      <c r="H4" s="59" t="s">
        <v>6</v>
      </c>
      <c r="I4" s="122"/>
      <c r="J4" s="122"/>
      <c r="K4" s="136" t="e">
        <f>IF(#REF!="",0,BI4)</f>
        <v>#REF!</v>
      </c>
      <c r="L4" s="137">
        <v>1</v>
      </c>
      <c r="M4" s="138" t="str">
        <f>VLOOKUP(L4,$AT$4:$AY$7,2,FALSE)</f>
        <v>Brasilien</v>
      </c>
      <c r="N4" s="188">
        <f>VLOOKUP(M4,$AU$4:$AY$7,2,FALSE)</f>
        <v>0</v>
      </c>
      <c r="O4" s="139">
        <f>VLOOKUP(M4,$AU$4:$AY$7,3,FALSE)</f>
        <v>0</v>
      </c>
      <c r="P4" s="139">
        <f>VLOOKUP(M4,$AU$4:$AY$7,4,FALSE)</f>
        <v>0</v>
      </c>
      <c r="Q4" s="140">
        <f>VLOOKUP(M4,$AU$4:$AY$7,5,FALSE)</f>
        <v>0</v>
      </c>
      <c r="S4" s="141" t="s">
        <v>84</v>
      </c>
      <c r="T4" s="198"/>
      <c r="U4" s="199"/>
      <c r="V4" s="199"/>
      <c r="W4" s="200"/>
      <c r="X4" s="179" t="e">
        <f>IF(T4=#REF!,20,0)</f>
        <v>#REF!</v>
      </c>
      <c r="Z4" s="17" t="s">
        <v>5</v>
      </c>
      <c r="AA4" s="18">
        <f>IF(G4="",0,IF($G4&lt;$I4,0,IF($G4=$I4,1,3)))</f>
        <v>0</v>
      </c>
      <c r="AB4" s="18">
        <f t="shared" ref="AB4:AB9" si="0">G4</f>
        <v>0</v>
      </c>
      <c r="AC4" s="18">
        <f t="shared" ref="AC4:AC9" si="1">I4</f>
        <v>0</v>
      </c>
      <c r="AD4" s="17" t="s">
        <v>7</v>
      </c>
      <c r="AE4" s="18">
        <f>IF(I4="",0,IF(I4&lt;G4,0,IF(G4=I4,1,3)))</f>
        <v>0</v>
      </c>
      <c r="AF4" s="14">
        <f t="shared" ref="AF4:AF9" si="2">I4</f>
        <v>0</v>
      </c>
      <c r="AG4" s="14">
        <f t="shared" ref="AG4:AG9" si="3">G4</f>
        <v>0</v>
      </c>
      <c r="AI4" s="13">
        <f>RANK($AJ4,$AJ$4:$AJ$7,1)+COUNTIF($AJ$4:$AJ4,$AJ4)-1</f>
        <v>1</v>
      </c>
      <c r="AJ4" s="13">
        <f>AK4+AL4+AM4</f>
        <v>1</v>
      </c>
      <c r="AK4" s="13">
        <f>SUMPRODUCT(($AO$4:$AO$7=AO4)*($AR$4:$AR$7=AR4)*($AP$4:$AP$7&gt;AP4))</f>
        <v>0</v>
      </c>
      <c r="AL4" s="13">
        <f>SUMPRODUCT(($AO$4:$AO$7=AO4)*($AR$4:$AR$7&gt;AR4))</f>
        <v>0</v>
      </c>
      <c r="AM4" s="13">
        <f>RANK(AO4,$AO$4:$AO$7)</f>
        <v>1</v>
      </c>
      <c r="AN4" s="17" t="s">
        <v>5</v>
      </c>
      <c r="AO4" s="13">
        <f>SUMIF($Z$4:$Z$9,$AN4,$AA$4:$AA$9)+SUMIF($AD$4:$AD$9,$AN4,$AE$4:$AE$9)</f>
        <v>0</v>
      </c>
      <c r="AP4" s="13">
        <f>SUMIF($Z$4:$Z$9,AN4,$AB$4:$AB$9)+SUMIF($AD$4:$AD$9,AN4,$AF$4:$AF$9)</f>
        <v>0</v>
      </c>
      <c r="AQ4" s="13">
        <f>SUMIF($AD$4:$AD$9,AN4,$AG$4:$AG$9)+SUMIF($Z$4:$Z$9,AN4,$AC$4:$AC$9)</f>
        <v>0</v>
      </c>
      <c r="AR4" s="13">
        <f>AP4-AQ4</f>
        <v>0</v>
      </c>
      <c r="AT4" s="13">
        <v>1</v>
      </c>
      <c r="AU4" s="13" t="str">
        <f>VLOOKUP($AT4,$AI$4:$AR$7,6,FALSE)</f>
        <v>Brasilien</v>
      </c>
      <c r="AV4" s="13">
        <f>VLOOKUP($AU4,$AN$4:$AR$7,2,FALSE)</f>
        <v>0</v>
      </c>
      <c r="AW4" s="13">
        <f t="shared" ref="AW4:AW7" si="4">VLOOKUP($AU4,$AN$4:$AR$7,3,FALSE)</f>
        <v>0</v>
      </c>
      <c r="AX4" s="13">
        <f>VLOOKUP($AU4,$AN$4:$AR$7,4,FALSE)</f>
        <v>0</v>
      </c>
      <c r="AY4" s="13">
        <f>VLOOKUP($AU4,$AN$4:$AR$7,5,FALSE)</f>
        <v>0</v>
      </c>
      <c r="AZ4" s="76">
        <v>1</v>
      </c>
      <c r="BA4" s="77">
        <v>41803</v>
      </c>
      <c r="BB4" s="78" t="s">
        <v>5</v>
      </c>
      <c r="BC4" s="79" t="s">
        <v>6</v>
      </c>
      <c r="BD4" s="80" t="s">
        <v>7</v>
      </c>
      <c r="BE4" s="82" t="e">
        <f>IF(G4=#REF!,2,0)</f>
        <v>#REF!</v>
      </c>
      <c r="BF4" s="81" t="s">
        <v>6</v>
      </c>
      <c r="BG4" s="82" t="e">
        <f>IF(I4=#REF!,2,0)</f>
        <v>#REF!</v>
      </c>
      <c r="BH4" s="82" t="e">
        <f>IF(J4=#REF!,1,0)</f>
        <v>#REF!</v>
      </c>
      <c r="BI4" s="66" t="e">
        <f>SUM(BE4+BG4+BH4)</f>
        <v>#REF!</v>
      </c>
      <c r="BJ4" s="35"/>
      <c r="BK4" s="141" t="s">
        <v>153</v>
      </c>
      <c r="BL4" s="47"/>
      <c r="BM4" s="119" t="e">
        <f>IF(#REF!=#REF!,20,0)</f>
        <v>#REF!</v>
      </c>
      <c r="BN4" s="106"/>
      <c r="BO4" s="106"/>
    </row>
    <row r="5" spans="2:67" ht="14.25" customHeight="1" x14ac:dyDescent="0.25">
      <c r="B5" s="4">
        <v>2</v>
      </c>
      <c r="C5" s="48">
        <v>41803.541666666664</v>
      </c>
      <c r="D5" s="44" t="s">
        <v>123</v>
      </c>
      <c r="E5" s="45" t="s">
        <v>6</v>
      </c>
      <c r="F5" s="46" t="s">
        <v>124</v>
      </c>
      <c r="G5" s="186"/>
      <c r="H5" s="59" t="s">
        <v>6</v>
      </c>
      <c r="I5" s="122"/>
      <c r="J5" s="122"/>
      <c r="K5" s="136" t="e">
        <f>IF(#REF!="",0,BI5)</f>
        <v>#REF!</v>
      </c>
      <c r="L5" s="126">
        <v>2</v>
      </c>
      <c r="M5" s="142" t="str">
        <f>VLOOKUP(L5,$AT$4:$AY$7,2,FALSE)</f>
        <v>Mexiko</v>
      </c>
      <c r="N5" s="143">
        <f>VLOOKUP(M5,$AU$4:$AY$7,2,FALSE)</f>
        <v>0</v>
      </c>
      <c r="O5" s="143">
        <f>VLOOKUP(M5,$AU$4:$AY$7,3,FALSE)</f>
        <v>0</v>
      </c>
      <c r="P5" s="143">
        <f>VLOOKUP(M5,$AU$4:$AY$7,4,FALSE)</f>
        <v>0</v>
      </c>
      <c r="Q5" s="144">
        <f>VLOOKUP(M5,$AU$4:$AY$7,5,FALSE)</f>
        <v>0</v>
      </c>
      <c r="S5" s="141" t="s">
        <v>111</v>
      </c>
      <c r="T5" s="198"/>
      <c r="U5" s="199"/>
      <c r="V5" s="199"/>
      <c r="W5" s="200"/>
      <c r="X5" s="179" t="e">
        <f>IF(T5=#REF!,20,0)</f>
        <v>#REF!</v>
      </c>
      <c r="Z5" s="17" t="s">
        <v>10</v>
      </c>
      <c r="AA5" s="18">
        <f t="shared" ref="AA5:AA9" si="5">IF(G5="",0,IF($G5&lt;$I5,0,IF($G5=$I5,1,3)))</f>
        <v>0</v>
      </c>
      <c r="AB5" s="18">
        <f t="shared" si="0"/>
        <v>0</v>
      </c>
      <c r="AC5" s="18">
        <f t="shared" si="1"/>
        <v>0</v>
      </c>
      <c r="AD5" s="17" t="s">
        <v>11</v>
      </c>
      <c r="AE5" s="18">
        <f t="shared" ref="AE5:AE9" si="6">IF(I5="",0,IF(I5&lt;G5,0,IF(G5=I5,1,3)))</f>
        <v>0</v>
      </c>
      <c r="AF5" s="14">
        <f t="shared" si="2"/>
        <v>0</v>
      </c>
      <c r="AG5" s="14">
        <f t="shared" si="3"/>
        <v>0</v>
      </c>
      <c r="AI5" s="13">
        <f>RANK($AJ5,$AJ$4:$AJ$7,1)+COUNTIF($AJ$4:$AJ5,$AJ5)-1</f>
        <v>2</v>
      </c>
      <c r="AJ5" s="13">
        <f t="shared" ref="AJ5:AJ7" si="7">AK5+AL5+AM5</f>
        <v>1</v>
      </c>
      <c r="AK5" s="13">
        <f t="shared" ref="AK5:AK7" si="8">SUMPRODUCT(($AO$4:$AO$7=AO5)*($AR$4:$AR$7=AR5)*($AP$4:$AP$7&gt;AP5))</f>
        <v>0</v>
      </c>
      <c r="AL5" s="13">
        <f t="shared" ref="AL5:AL7" si="9">SUMPRODUCT(($AO$4:$AO$7=AO5)*($AR$4:$AR$7&gt;AR5))</f>
        <v>0</v>
      </c>
      <c r="AM5" s="13">
        <f t="shared" ref="AM5:AM7" si="10">RANK(AO5,$AO$4:$AO$7)</f>
        <v>1</v>
      </c>
      <c r="AN5" s="17" t="s">
        <v>10</v>
      </c>
      <c r="AO5" s="13">
        <f t="shared" ref="AO5:AO7" si="11">SUMIF($Z$4:$Z$9,$AN5,$AA$4:$AA$9)+SUMIF($AD$4:$AD$9,$AN5,$AE$4:$AE$9)</f>
        <v>0</v>
      </c>
      <c r="AP5" s="13">
        <f>SUMIF($Z$4:$Z$9,AN5,$AB$4:$AB$9)+SUMIF($AD$4:$AD$9,AN5,$AF$4:$AF$9)</f>
        <v>0</v>
      </c>
      <c r="AQ5" s="13">
        <f t="shared" ref="AQ5:AQ7" si="12">SUMIF($AD$4:$AD$9,AN5,$AG$4:$AG$9)+SUMIF($Z$4:$Z$9,AN5,$AC$4:$AC$9)</f>
        <v>0</v>
      </c>
      <c r="AR5" s="13">
        <f t="shared" ref="AR5:AR7" si="13">AP5-AQ5</f>
        <v>0</v>
      </c>
      <c r="AT5" s="13">
        <v>2</v>
      </c>
      <c r="AU5" s="13" t="str">
        <f t="shared" ref="AU5:AU7" si="14">VLOOKUP($AT5,$AI$4:$AR$7,6,FALSE)</f>
        <v>Mexiko</v>
      </c>
      <c r="AV5" s="13">
        <f t="shared" ref="AV5:AV7" si="15">VLOOKUP($AU5,$AN$4:$AR$7,2,FALSE)</f>
        <v>0</v>
      </c>
      <c r="AW5" s="13">
        <f t="shared" si="4"/>
        <v>0</v>
      </c>
      <c r="AX5" s="13">
        <f t="shared" ref="AX5:AX7" si="16">VLOOKUP($AU5,$AN$4:$AR$7,4,FALSE)</f>
        <v>0</v>
      </c>
      <c r="AY5" s="13">
        <f t="shared" ref="AY5:AY7" si="17">VLOOKUP($AU5,$AN$4:$AR$7,5,FALSE)</f>
        <v>0</v>
      </c>
      <c r="AZ5" s="76">
        <v>2</v>
      </c>
      <c r="BA5" s="83">
        <v>41803.541666666664</v>
      </c>
      <c r="BB5" s="78" t="s">
        <v>10</v>
      </c>
      <c r="BC5" s="79" t="s">
        <v>6</v>
      </c>
      <c r="BD5" s="80" t="s">
        <v>11</v>
      </c>
      <c r="BE5" s="82" t="e">
        <f>IF(G5=#REF!,2,0)</f>
        <v>#REF!</v>
      </c>
      <c r="BF5" s="81" t="s">
        <v>6</v>
      </c>
      <c r="BG5" s="82" t="e">
        <f>IF(I5=#REF!,2,0)</f>
        <v>#REF!</v>
      </c>
      <c r="BH5" s="82" t="e">
        <f>IF(J5=#REF!,1,0)</f>
        <v>#REF!</v>
      </c>
      <c r="BI5" s="66" t="e">
        <f t="shared" ref="BI5:BI9" si="18">SUM(BE5+BG5+BH5)</f>
        <v>#REF!</v>
      </c>
      <c r="BK5" s="141" t="s">
        <v>84</v>
      </c>
      <c r="BL5" s="64"/>
      <c r="BM5" s="119" t="e">
        <f>IF(T4=#REF!,20,0)</f>
        <v>#REF!</v>
      </c>
      <c r="BN5" s="106"/>
      <c r="BO5" s="106"/>
    </row>
    <row r="6" spans="2:67" ht="14.25" customHeight="1" x14ac:dyDescent="0.25">
      <c r="B6" s="4">
        <v>17</v>
      </c>
      <c r="C6" s="48">
        <v>41807.666666666664</v>
      </c>
      <c r="D6" s="50" t="s">
        <v>121</v>
      </c>
      <c r="E6" s="45" t="s">
        <v>6</v>
      </c>
      <c r="F6" s="46" t="s">
        <v>123</v>
      </c>
      <c r="G6" s="186"/>
      <c r="H6" s="59" t="s">
        <v>6</v>
      </c>
      <c r="I6" s="122"/>
      <c r="J6" s="122"/>
      <c r="K6" s="136" t="e">
        <f>IF(#REF!="",0,BI6)</f>
        <v>#REF!</v>
      </c>
      <c r="L6" s="126">
        <v>3</v>
      </c>
      <c r="M6" s="145" t="str">
        <f>VLOOKUP(L6,$AT$4:$AY$7,2,FALSE)</f>
        <v>Kroatien</v>
      </c>
      <c r="N6" s="139">
        <f>VLOOKUP(M6,$AU$4:$AY$7,2,FALSE)</f>
        <v>0</v>
      </c>
      <c r="O6" s="139">
        <f>VLOOKUP(M6,$AU$4:$AY$7,3,FALSE)</f>
        <v>0</v>
      </c>
      <c r="P6" s="139">
        <f>VLOOKUP(M6,$AU$4:$AY$7,4,FALSE)</f>
        <v>0</v>
      </c>
      <c r="Q6" s="140">
        <f>VLOOKUP(M6,$AU$4:$AY$7,5,FALSE)</f>
        <v>0</v>
      </c>
      <c r="Z6" s="17" t="s">
        <v>5</v>
      </c>
      <c r="AA6" s="18">
        <f t="shared" si="5"/>
        <v>0</v>
      </c>
      <c r="AB6" s="18">
        <f t="shared" si="0"/>
        <v>0</v>
      </c>
      <c r="AC6" s="18">
        <f t="shared" si="1"/>
        <v>0</v>
      </c>
      <c r="AD6" s="17" t="s">
        <v>10</v>
      </c>
      <c r="AE6" s="18">
        <f t="shared" si="6"/>
        <v>0</v>
      </c>
      <c r="AF6" s="14">
        <f t="shared" si="2"/>
        <v>0</v>
      </c>
      <c r="AG6" s="14">
        <f t="shared" si="3"/>
        <v>0</v>
      </c>
      <c r="AI6" s="13">
        <f>RANK($AJ6,$AJ$4:$AJ$7,1)+COUNTIF($AJ$4:$AJ6,$AJ6)-1</f>
        <v>3</v>
      </c>
      <c r="AJ6" s="13">
        <f t="shared" si="7"/>
        <v>1</v>
      </c>
      <c r="AK6" s="13">
        <f t="shared" si="8"/>
        <v>0</v>
      </c>
      <c r="AL6" s="13">
        <f t="shared" si="9"/>
        <v>0</v>
      </c>
      <c r="AM6" s="13">
        <f t="shared" si="10"/>
        <v>1</v>
      </c>
      <c r="AN6" s="17" t="s">
        <v>7</v>
      </c>
      <c r="AO6" s="13">
        <f t="shared" si="11"/>
        <v>0</v>
      </c>
      <c r="AP6" s="13">
        <f>SUMIF($Z$4:$Z$9,AN6,$AB$4:$AB$9)+SUMIF($AD$4:$AD$9,AN6,$AF$4:$AF$9)</f>
        <v>0</v>
      </c>
      <c r="AQ6" s="13">
        <f t="shared" si="12"/>
        <v>0</v>
      </c>
      <c r="AR6" s="13">
        <f t="shared" si="13"/>
        <v>0</v>
      </c>
      <c r="AT6" s="13">
        <v>3</v>
      </c>
      <c r="AU6" s="13" t="str">
        <f t="shared" si="14"/>
        <v>Kroatien</v>
      </c>
      <c r="AV6" s="13">
        <f t="shared" si="15"/>
        <v>0</v>
      </c>
      <c r="AW6" s="13">
        <f t="shared" si="4"/>
        <v>0</v>
      </c>
      <c r="AX6" s="13">
        <f t="shared" si="16"/>
        <v>0</v>
      </c>
      <c r="AY6" s="13">
        <f t="shared" si="17"/>
        <v>0</v>
      </c>
      <c r="AZ6" s="76">
        <v>17</v>
      </c>
      <c r="BA6" s="83">
        <v>41807.666666666664</v>
      </c>
      <c r="BB6" s="78" t="s">
        <v>5</v>
      </c>
      <c r="BC6" s="79" t="s">
        <v>6</v>
      </c>
      <c r="BD6" s="80" t="s">
        <v>10</v>
      </c>
      <c r="BE6" s="82" t="e">
        <f>IF(G6=#REF!,2,0)</f>
        <v>#REF!</v>
      </c>
      <c r="BF6" s="81" t="s">
        <v>6</v>
      </c>
      <c r="BG6" s="82" t="e">
        <f>IF(I6=#REF!,2,0)</f>
        <v>#REF!</v>
      </c>
      <c r="BH6" s="82" t="e">
        <f>IF(J6=#REF!,1,0)</f>
        <v>#REF!</v>
      </c>
      <c r="BI6" s="66" t="e">
        <f t="shared" si="18"/>
        <v>#REF!</v>
      </c>
      <c r="BK6" s="141" t="s">
        <v>111</v>
      </c>
      <c r="BL6" s="64"/>
      <c r="BM6" s="119" t="e">
        <f>IF(T5=#REF!,20,0)</f>
        <v>#REF!</v>
      </c>
      <c r="BN6" s="106"/>
      <c r="BO6" s="106"/>
    </row>
    <row r="7" spans="2:67" ht="14.25" customHeight="1" x14ac:dyDescent="0.25">
      <c r="B7" s="4">
        <v>18</v>
      </c>
      <c r="C7" s="48">
        <v>41808.75</v>
      </c>
      <c r="D7" s="44" t="s">
        <v>124</v>
      </c>
      <c r="E7" s="45" t="s">
        <v>6</v>
      </c>
      <c r="F7" s="46" t="s">
        <v>125</v>
      </c>
      <c r="G7" s="186"/>
      <c r="H7" s="59" t="s">
        <v>6</v>
      </c>
      <c r="I7" s="122"/>
      <c r="J7" s="122"/>
      <c r="K7" s="136" t="e">
        <f>IF(#REF!="",0,BI7)</f>
        <v>#REF!</v>
      </c>
      <c r="L7" s="126">
        <v>4</v>
      </c>
      <c r="M7" s="146" t="str">
        <f>VLOOKUP(L7,$AT$4:$AY$7,2,FALSE)</f>
        <v>Kamerun</v>
      </c>
      <c r="N7" s="143">
        <f>VLOOKUP(M7,$AU$4:$AY$7,2,FALSE)</f>
        <v>0</v>
      </c>
      <c r="O7" s="143">
        <f>VLOOKUP(M7,$AU$4:$AY$7,3,FALSE)</f>
        <v>0</v>
      </c>
      <c r="P7" s="143">
        <f>VLOOKUP(M7,$AU$4:$AY$7,4,FALSE)</f>
        <v>0</v>
      </c>
      <c r="Q7" s="144">
        <f>VLOOKUP(M7,$AU$4:$AY$7,5,FALSE)</f>
        <v>0</v>
      </c>
      <c r="S7" s="147"/>
      <c r="T7" s="120"/>
      <c r="U7" s="120"/>
      <c r="V7" s="120"/>
      <c r="W7" s="10"/>
      <c r="Z7" s="17" t="s">
        <v>11</v>
      </c>
      <c r="AA7" s="18">
        <f t="shared" si="5"/>
        <v>0</v>
      </c>
      <c r="AB7" s="18">
        <f t="shared" si="0"/>
        <v>0</v>
      </c>
      <c r="AC7" s="18">
        <f t="shared" si="1"/>
        <v>0</v>
      </c>
      <c r="AD7" s="17" t="s">
        <v>7</v>
      </c>
      <c r="AE7" s="18">
        <f t="shared" si="6"/>
        <v>0</v>
      </c>
      <c r="AF7" s="14">
        <f t="shared" si="2"/>
        <v>0</v>
      </c>
      <c r="AG7" s="14">
        <f t="shared" si="3"/>
        <v>0</v>
      </c>
      <c r="AI7" s="13">
        <f>RANK($AJ7,$AJ$4:$AJ$7,1)+COUNTIF($AJ$4:$AJ7,$AJ7)-1</f>
        <v>4</v>
      </c>
      <c r="AJ7" s="13">
        <f t="shared" si="7"/>
        <v>1</v>
      </c>
      <c r="AK7" s="13">
        <f t="shared" si="8"/>
        <v>0</v>
      </c>
      <c r="AL7" s="13">
        <f t="shared" si="9"/>
        <v>0</v>
      </c>
      <c r="AM7" s="13">
        <f t="shared" si="10"/>
        <v>1</v>
      </c>
      <c r="AN7" s="17" t="s">
        <v>11</v>
      </c>
      <c r="AO7" s="13">
        <f t="shared" si="11"/>
        <v>0</v>
      </c>
      <c r="AP7" s="13">
        <f>SUMIF($Z$4:$Z$9,AN7,$AB$4:$AB$9)+SUMIF($AD$4:$AD$9,AN7,$AF$4:$AF$9)</f>
        <v>0</v>
      </c>
      <c r="AQ7" s="13">
        <f t="shared" si="12"/>
        <v>0</v>
      </c>
      <c r="AR7" s="13">
        <f t="shared" si="13"/>
        <v>0</v>
      </c>
      <c r="AT7" s="13">
        <v>4</v>
      </c>
      <c r="AU7" s="13" t="str">
        <f t="shared" si="14"/>
        <v>Kamerun</v>
      </c>
      <c r="AV7" s="13">
        <f t="shared" si="15"/>
        <v>0</v>
      </c>
      <c r="AW7" s="13">
        <f t="shared" si="4"/>
        <v>0</v>
      </c>
      <c r="AX7" s="13">
        <f t="shared" si="16"/>
        <v>0</v>
      </c>
      <c r="AY7" s="13">
        <f t="shared" si="17"/>
        <v>0</v>
      </c>
      <c r="AZ7" s="76">
        <v>18</v>
      </c>
      <c r="BA7" s="83">
        <v>41808.75</v>
      </c>
      <c r="BB7" s="78" t="s">
        <v>11</v>
      </c>
      <c r="BC7" s="79" t="s">
        <v>6</v>
      </c>
      <c r="BD7" s="80" t="s">
        <v>7</v>
      </c>
      <c r="BE7" s="82" t="e">
        <f>IF(G7=#REF!,2,0)</f>
        <v>#REF!</v>
      </c>
      <c r="BF7" s="81" t="s">
        <v>6</v>
      </c>
      <c r="BG7" s="82" t="e">
        <f>IF(I7=#REF!,2,0)</f>
        <v>#REF!</v>
      </c>
      <c r="BH7" s="82" t="e">
        <f>IF(J7=#REF!,1,0)</f>
        <v>#REF!</v>
      </c>
      <c r="BI7" s="66" t="e">
        <f t="shared" si="18"/>
        <v>#REF!</v>
      </c>
      <c r="BK7" s="84"/>
      <c r="BL7" s="106"/>
      <c r="BM7" s="106"/>
      <c r="BN7" s="106"/>
      <c r="BO7" s="106"/>
    </row>
    <row r="8" spans="2:67" ht="14.25" customHeight="1" x14ac:dyDescent="0.25">
      <c r="B8" s="4">
        <v>33</v>
      </c>
      <c r="C8" s="48">
        <v>41813.708333333336</v>
      </c>
      <c r="D8" s="44" t="s">
        <v>124</v>
      </c>
      <c r="E8" s="45" t="s">
        <v>6</v>
      </c>
      <c r="F8" s="46" t="s">
        <v>121</v>
      </c>
      <c r="G8" s="186"/>
      <c r="H8" s="59" t="s">
        <v>6</v>
      </c>
      <c r="I8" s="122"/>
      <c r="J8" s="122"/>
      <c r="K8" s="136" t="e">
        <f>IF(#REF!="",0,BI8)</f>
        <v>#REF!</v>
      </c>
      <c r="N8" s="148"/>
      <c r="O8" s="148"/>
      <c r="P8" s="148"/>
      <c r="Q8" s="148"/>
      <c r="S8" s="147"/>
      <c r="T8" s="120"/>
      <c r="U8" s="120"/>
      <c r="V8" s="120"/>
      <c r="W8" s="10"/>
      <c r="Z8" s="17" t="s">
        <v>11</v>
      </c>
      <c r="AA8" s="18">
        <f t="shared" si="5"/>
        <v>0</v>
      </c>
      <c r="AB8" s="18">
        <f t="shared" si="0"/>
        <v>0</v>
      </c>
      <c r="AC8" s="18">
        <f t="shared" si="1"/>
        <v>0</v>
      </c>
      <c r="AD8" s="17" t="s">
        <v>5</v>
      </c>
      <c r="AE8" s="18">
        <f t="shared" si="6"/>
        <v>0</v>
      </c>
      <c r="AF8" s="14">
        <f t="shared" si="2"/>
        <v>0</v>
      </c>
      <c r="AG8" s="14">
        <f t="shared" si="3"/>
        <v>0</v>
      </c>
      <c r="AZ8" s="76">
        <v>33</v>
      </c>
      <c r="BA8" s="83">
        <v>41813.708333333336</v>
      </c>
      <c r="BB8" s="78" t="s">
        <v>11</v>
      </c>
      <c r="BC8" s="79" t="s">
        <v>6</v>
      </c>
      <c r="BD8" s="80" t="s">
        <v>5</v>
      </c>
      <c r="BE8" s="82" t="e">
        <f>IF(G8=#REF!,2,0)</f>
        <v>#REF!</v>
      </c>
      <c r="BF8" s="81" t="s">
        <v>6</v>
      </c>
      <c r="BG8" s="82" t="e">
        <f>IF(I8=#REF!,2,0)</f>
        <v>#REF!</v>
      </c>
      <c r="BH8" s="82" t="e">
        <f>IF(J8=#REF!,1,0)</f>
        <v>#REF!</v>
      </c>
      <c r="BI8" s="66" t="e">
        <f t="shared" si="18"/>
        <v>#REF!</v>
      </c>
      <c r="BL8" s="106"/>
      <c r="BM8" s="106"/>
      <c r="BN8" s="106"/>
      <c r="BO8" s="106"/>
    </row>
    <row r="9" spans="2:67" ht="14.25" customHeight="1" x14ac:dyDescent="0.25">
      <c r="B9" s="3">
        <v>34</v>
      </c>
      <c r="C9" s="49">
        <v>41813.708333333336</v>
      </c>
      <c r="D9" s="44" t="s">
        <v>125</v>
      </c>
      <c r="E9" s="45" t="s">
        <v>6</v>
      </c>
      <c r="F9" s="46" t="s">
        <v>123</v>
      </c>
      <c r="G9" s="187"/>
      <c r="H9" s="59" t="s">
        <v>6</v>
      </c>
      <c r="I9" s="122"/>
      <c r="J9" s="123"/>
      <c r="K9" s="136" t="e">
        <f>IF(#REF!="",0,BI9)</f>
        <v>#REF!</v>
      </c>
      <c r="N9" s="148"/>
      <c r="O9" s="148"/>
      <c r="P9" s="148"/>
      <c r="Q9" s="148"/>
      <c r="S9" s="147"/>
      <c r="T9" s="120"/>
      <c r="U9" s="120"/>
      <c r="V9" s="120"/>
      <c r="W9" s="10"/>
      <c r="Z9" s="17" t="s">
        <v>7</v>
      </c>
      <c r="AA9" s="18">
        <f t="shared" si="5"/>
        <v>0</v>
      </c>
      <c r="AB9" s="18">
        <f t="shared" si="0"/>
        <v>0</v>
      </c>
      <c r="AC9" s="18">
        <f t="shared" si="1"/>
        <v>0</v>
      </c>
      <c r="AD9" s="17" t="s">
        <v>10</v>
      </c>
      <c r="AE9" s="18">
        <f t="shared" si="6"/>
        <v>0</v>
      </c>
      <c r="AF9" s="14">
        <f t="shared" si="2"/>
        <v>0</v>
      </c>
      <c r="AG9" s="14">
        <f t="shared" si="3"/>
        <v>0</v>
      </c>
      <c r="AZ9" s="86">
        <v>34</v>
      </c>
      <c r="BA9" s="87">
        <v>41813.708333333336</v>
      </c>
      <c r="BB9" s="88" t="s">
        <v>7</v>
      </c>
      <c r="BC9" s="89" t="s">
        <v>6</v>
      </c>
      <c r="BD9" s="90" t="s">
        <v>10</v>
      </c>
      <c r="BE9" s="82" t="e">
        <f>IF(G9=#REF!,2,0)</f>
        <v>#REF!</v>
      </c>
      <c r="BF9" s="81" t="s">
        <v>6</v>
      </c>
      <c r="BG9" s="82" t="e">
        <f>IF(I9=#REF!,2,0)</f>
        <v>#REF!</v>
      </c>
      <c r="BH9" s="82" t="e">
        <f>IF(J9=#REF!,1,0)</f>
        <v>#REF!</v>
      </c>
      <c r="BI9" s="66" t="e">
        <f t="shared" si="18"/>
        <v>#REF!</v>
      </c>
      <c r="BL9" s="106"/>
      <c r="BM9" s="106"/>
      <c r="BN9" s="106"/>
      <c r="BO9" s="106"/>
    </row>
    <row r="10" spans="2:67" ht="14.25" customHeight="1" x14ac:dyDescent="0.3">
      <c r="C10" s="19"/>
      <c r="F10" s="181"/>
      <c r="K10" s="149"/>
      <c r="N10" s="148"/>
      <c r="O10" s="148"/>
      <c r="P10" s="148"/>
      <c r="Q10" s="148"/>
      <c r="S10" s="147"/>
      <c r="T10" s="120"/>
      <c r="U10" s="120"/>
      <c r="V10" s="120"/>
      <c r="W10" s="10"/>
      <c r="BA10" s="91"/>
      <c r="BI10" s="67"/>
      <c r="BL10" s="106"/>
      <c r="BM10" s="106"/>
      <c r="BN10" s="106"/>
      <c r="BO10" s="106"/>
    </row>
    <row r="11" spans="2:67" s="24" customFormat="1" ht="14.25" customHeight="1" x14ac:dyDescent="0.3">
      <c r="B11" s="1" t="s">
        <v>24</v>
      </c>
      <c r="C11" s="22"/>
      <c r="D11" s="7"/>
      <c r="E11" s="8"/>
      <c r="F11" s="182"/>
      <c r="G11" s="8"/>
      <c r="H11" s="8"/>
      <c r="I11" s="23"/>
      <c r="J11" s="8"/>
      <c r="K11" s="181"/>
      <c r="L11" s="150"/>
      <c r="M11" s="151"/>
      <c r="N11" s="152"/>
      <c r="O11" s="152"/>
      <c r="P11" s="152"/>
      <c r="Q11" s="152"/>
      <c r="R11" s="151"/>
      <c r="S11" s="151" t="s">
        <v>108</v>
      </c>
      <c r="Z11" s="11"/>
      <c r="AA11" s="18"/>
      <c r="AB11" s="18"/>
      <c r="AC11" s="18"/>
      <c r="AD11" s="11"/>
      <c r="AE11" s="25"/>
      <c r="AF11" s="26"/>
      <c r="AG11" s="26"/>
      <c r="AH11" s="25"/>
      <c r="AI11" s="13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69" t="s">
        <v>24</v>
      </c>
      <c r="BA11" s="93"/>
      <c r="BB11" s="70"/>
      <c r="BC11" s="71"/>
      <c r="BD11" s="70"/>
      <c r="BE11" s="71"/>
      <c r="BF11" s="71"/>
      <c r="BG11" s="94"/>
      <c r="BH11" s="71"/>
      <c r="BI11" s="68"/>
      <c r="BJ11" s="34"/>
      <c r="BK11" s="36"/>
      <c r="BL11" s="68"/>
      <c r="BM11" s="68"/>
      <c r="BN11" s="68"/>
      <c r="BO11" s="68"/>
    </row>
    <row r="12" spans="2:67" s="24" customFormat="1" ht="14.25" customHeight="1" x14ac:dyDescent="0.25">
      <c r="B12" s="62" t="s">
        <v>2</v>
      </c>
      <c r="C12" s="56" t="s">
        <v>3</v>
      </c>
      <c r="D12" s="189" t="s">
        <v>2</v>
      </c>
      <c r="E12" s="190"/>
      <c r="F12" s="191"/>
      <c r="G12" s="190" t="s">
        <v>4</v>
      </c>
      <c r="H12" s="190"/>
      <c r="I12" s="190"/>
      <c r="J12" s="57" t="s">
        <v>81</v>
      </c>
      <c r="K12" s="153" t="s">
        <v>88</v>
      </c>
      <c r="L12" s="150"/>
      <c r="M12" s="132" t="s">
        <v>24</v>
      </c>
      <c r="N12" s="133" t="s">
        <v>88</v>
      </c>
      <c r="O12" s="133" t="s">
        <v>89</v>
      </c>
      <c r="P12" s="133" t="s">
        <v>90</v>
      </c>
      <c r="Q12" s="134" t="s">
        <v>100</v>
      </c>
      <c r="R12" s="151"/>
      <c r="S12" s="154" t="s">
        <v>83</v>
      </c>
      <c r="T12" s="41" t="s">
        <v>88</v>
      </c>
      <c r="U12" s="41" t="s">
        <v>101</v>
      </c>
      <c r="V12" s="65" t="s">
        <v>110</v>
      </c>
      <c r="Z12" s="15" t="s">
        <v>86</v>
      </c>
      <c r="AA12" s="15" t="s">
        <v>88</v>
      </c>
      <c r="AB12" s="15" t="s">
        <v>89</v>
      </c>
      <c r="AC12" s="15" t="s">
        <v>90</v>
      </c>
      <c r="AD12" s="15" t="s">
        <v>87</v>
      </c>
      <c r="AE12" s="15" t="s">
        <v>88</v>
      </c>
      <c r="AF12" s="15" t="s">
        <v>89</v>
      </c>
      <c r="AG12" s="15" t="s">
        <v>90</v>
      </c>
      <c r="AH12" s="25"/>
      <c r="AI12" s="16" t="s">
        <v>98</v>
      </c>
      <c r="AJ12" s="16" t="s">
        <v>97</v>
      </c>
      <c r="AK12" s="16" t="s">
        <v>96</v>
      </c>
      <c r="AL12" s="15" t="s">
        <v>95</v>
      </c>
      <c r="AM12" s="15" t="s">
        <v>94</v>
      </c>
      <c r="AN12" s="15" t="s">
        <v>91</v>
      </c>
      <c r="AO12" s="15" t="s">
        <v>88</v>
      </c>
      <c r="AP12" s="15" t="s">
        <v>89</v>
      </c>
      <c r="AQ12" s="15" t="s">
        <v>90</v>
      </c>
      <c r="AR12" s="16" t="s">
        <v>92</v>
      </c>
      <c r="AS12" s="25"/>
      <c r="AT12" s="15" t="s">
        <v>93</v>
      </c>
      <c r="AU12" s="15" t="s">
        <v>91</v>
      </c>
      <c r="AV12" s="15" t="s">
        <v>88</v>
      </c>
      <c r="AW12" s="15" t="s">
        <v>89</v>
      </c>
      <c r="AX12" s="15" t="s">
        <v>90</v>
      </c>
      <c r="AY12" s="16" t="s">
        <v>92</v>
      </c>
      <c r="AZ12" s="95" t="s">
        <v>2</v>
      </c>
      <c r="BA12" s="96" t="s">
        <v>3</v>
      </c>
      <c r="BB12" s="192" t="s">
        <v>2</v>
      </c>
      <c r="BC12" s="193"/>
      <c r="BD12" s="194"/>
      <c r="BE12" s="192" t="s">
        <v>4</v>
      </c>
      <c r="BF12" s="193"/>
      <c r="BG12" s="193"/>
      <c r="BH12" s="97" t="s">
        <v>81</v>
      </c>
      <c r="BI12" s="58" t="s">
        <v>88</v>
      </c>
      <c r="BJ12" s="34"/>
      <c r="BK12" s="72"/>
      <c r="BL12" s="68"/>
      <c r="BM12" s="68"/>
      <c r="BN12" s="68"/>
      <c r="BO12" s="68"/>
    </row>
    <row r="13" spans="2:67" ht="14.25" customHeight="1" x14ac:dyDescent="0.25">
      <c r="B13" s="4">
        <v>3</v>
      </c>
      <c r="C13" s="48">
        <v>41803.666666666664</v>
      </c>
      <c r="D13" s="44" t="s">
        <v>129</v>
      </c>
      <c r="E13" s="45" t="s">
        <v>6</v>
      </c>
      <c r="F13" s="46" t="s">
        <v>132</v>
      </c>
      <c r="G13" s="122"/>
      <c r="H13" s="59" t="s">
        <v>6</v>
      </c>
      <c r="I13" s="122"/>
      <c r="J13" s="122"/>
      <c r="K13" s="136" t="e">
        <f>IF(#REF!="",0,BI13)</f>
        <v>#REF!</v>
      </c>
      <c r="L13" s="137">
        <v>1</v>
      </c>
      <c r="M13" s="138" t="str">
        <f>VLOOKUP(L13,$AT$13:$AY$16,2,FALSE)</f>
        <v>Spanien</v>
      </c>
      <c r="N13" s="139">
        <f>VLOOKUP(M13,$AU$13:$AY$16,2,FALSE)</f>
        <v>0</v>
      </c>
      <c r="O13" s="139">
        <f>VLOOKUP(M13,$AU$13:$AY$16,3,FALSE)</f>
        <v>0</v>
      </c>
      <c r="P13" s="139">
        <f>VLOOKUP(M13,$AU$13:$AY$16,4,FALSE)</f>
        <v>0</v>
      </c>
      <c r="Q13" s="140">
        <f>VLOOKUP(M13,$AU$13:$AY$16,5,FALSE)</f>
        <v>0</v>
      </c>
      <c r="S13" s="155" t="s">
        <v>107</v>
      </c>
      <c r="T13" s="175" t="e">
        <f>SUM(K4:K72)</f>
        <v>#REF!</v>
      </c>
      <c r="U13" s="175">
        <v>0</v>
      </c>
      <c r="V13" s="176" t="e">
        <f t="shared" ref="V13:V18" si="19">SUM(T13:U13)</f>
        <v>#REF!</v>
      </c>
      <c r="W13" s="10"/>
      <c r="Z13" s="17" t="s">
        <v>27</v>
      </c>
      <c r="AA13" s="18">
        <f t="shared" ref="AA13:AA18" si="20">IF(G13="",0,IF($G13&lt;$I13,0,IF($G13=$I13,1,3)))</f>
        <v>0</v>
      </c>
      <c r="AB13" s="18">
        <f t="shared" ref="AB13:AB18" si="21">G13</f>
        <v>0</v>
      </c>
      <c r="AC13" s="18">
        <f t="shared" ref="AC13:AC18" si="22">I13</f>
        <v>0</v>
      </c>
      <c r="AD13" s="17" t="s">
        <v>28</v>
      </c>
      <c r="AE13" s="18">
        <f t="shared" ref="AE13:AE18" si="23">IF(I13="",0,IF(I13&lt;G13,0,IF(G13=I13,1,3)))</f>
        <v>0</v>
      </c>
      <c r="AF13" s="14">
        <f t="shared" ref="AF13:AF18" si="24">I13</f>
        <v>0</v>
      </c>
      <c r="AG13" s="14">
        <f t="shared" ref="AG13:AG18" si="25">G13</f>
        <v>0</v>
      </c>
      <c r="AI13" s="13">
        <f>RANK($AJ13,$AJ$13:$AJ$16,1)+COUNTIF($AJ$13:$AJ13,$AJ13)-1</f>
        <v>1</v>
      </c>
      <c r="AJ13" s="13">
        <f>AK13+AL13+AM13</f>
        <v>1</v>
      </c>
      <c r="AK13" s="13">
        <f>SUMPRODUCT(($AO$13:$AO$16=AO13)*($AR$13:$AR$16=AR13)*($AP$13:$AP$16&gt;AP13))</f>
        <v>0</v>
      </c>
      <c r="AL13" s="13">
        <f>SUMPRODUCT(($AO$13:$AO$16=AO13)*($AR$13:$AR$16&gt;AR13))</f>
        <v>0</v>
      </c>
      <c r="AM13" s="13">
        <f>RANK(AO13,$AO$13:$AO$16)</f>
        <v>1</v>
      </c>
      <c r="AN13" s="17" t="s">
        <v>27</v>
      </c>
      <c r="AO13" s="13">
        <f>SUMIF($Z$13:$Z$18,$AN13,$AA$13:$AA$18)+SUMIF($AD$13:$AD$18,$AN13,$AE$13:$AE$18)</f>
        <v>0</v>
      </c>
      <c r="AP13" s="13">
        <f>SUMIF($Z$13:$Z$18,$AN13,$AB$13:$AB$18)+SUMIF($AD$13:$AD$18,$AN13,$AF$13:$AF$18)</f>
        <v>0</v>
      </c>
      <c r="AQ13" s="13">
        <f>SUMIF($Z$13:$Z$18,$AN13,$AC$13:$AC$18)+SUMIF($AD$13:$AD$18,$AN13,$AG$13:$AG$18)</f>
        <v>0</v>
      </c>
      <c r="AR13" s="13">
        <f>AP13-AQ13</f>
        <v>0</v>
      </c>
      <c r="AT13" s="13">
        <v>1</v>
      </c>
      <c r="AU13" s="13" t="str">
        <f>VLOOKUP($AT13,$AI$13:$AR$16,6,FALSE)</f>
        <v>Spanien</v>
      </c>
      <c r="AV13" s="13">
        <f>VLOOKUP($AU13,$AN$13:$AR$16,2,FALSE)</f>
        <v>0</v>
      </c>
      <c r="AW13" s="13">
        <f>VLOOKUP($AU13,$AN$13:$AR$16,3,FALSE)</f>
        <v>0</v>
      </c>
      <c r="AX13" s="13">
        <f>VLOOKUP($AU13,$AN$13:$AR$16,4,FALSE)</f>
        <v>0</v>
      </c>
      <c r="AY13" s="13">
        <f>VLOOKUP($AU13,$AN$13:$AR$16,5,FALSE)</f>
        <v>0</v>
      </c>
      <c r="AZ13" s="76">
        <v>3</v>
      </c>
      <c r="BA13" s="83">
        <v>41803.666666666664</v>
      </c>
      <c r="BB13" s="78" t="s">
        <v>27</v>
      </c>
      <c r="BC13" s="79" t="s">
        <v>6</v>
      </c>
      <c r="BD13" s="80" t="s">
        <v>28</v>
      </c>
      <c r="BE13" s="82" t="e">
        <f>IF(G13=#REF!,2,0)</f>
        <v>#REF!</v>
      </c>
      <c r="BF13" s="81" t="s">
        <v>6</v>
      </c>
      <c r="BG13" s="82" t="e">
        <f>IF(I13=#REF!,2,0)</f>
        <v>#REF!</v>
      </c>
      <c r="BH13" s="82" t="e">
        <f>IF(J13=#REF!,1,0)</f>
        <v>#REF!</v>
      </c>
      <c r="BI13" s="66" t="e">
        <f t="shared" ref="BI13:BI18" si="26">SUM(BE13+BG13+BH13)</f>
        <v>#REF!</v>
      </c>
      <c r="BJ13" s="35"/>
      <c r="BK13" s="69"/>
      <c r="BL13" s="106"/>
      <c r="BM13" s="106"/>
      <c r="BN13" s="106"/>
      <c r="BO13" s="106"/>
    </row>
    <row r="14" spans="2:67" ht="14.25" customHeight="1" x14ac:dyDescent="0.25">
      <c r="B14" s="4">
        <v>4</v>
      </c>
      <c r="C14" s="48">
        <v>41803.75</v>
      </c>
      <c r="D14" s="44" t="s">
        <v>130</v>
      </c>
      <c r="E14" s="45" t="s">
        <v>6</v>
      </c>
      <c r="F14" s="46" t="s">
        <v>131</v>
      </c>
      <c r="G14" s="122"/>
      <c r="H14" s="59" t="s">
        <v>6</v>
      </c>
      <c r="I14" s="122"/>
      <c r="J14" s="122"/>
      <c r="K14" s="136" t="e">
        <f>IF(#REF!="",0,BI14)</f>
        <v>#REF!</v>
      </c>
      <c r="L14" s="126">
        <v>2</v>
      </c>
      <c r="M14" s="142" t="str">
        <f>VLOOKUP(L14,$AT$13:$AY$16,2,FALSE)</f>
        <v>Chile</v>
      </c>
      <c r="N14" s="143">
        <f>VLOOKUP(M14,$AU$13:$AY$16,2,FALSE)</f>
        <v>0</v>
      </c>
      <c r="O14" s="143">
        <f>VLOOKUP(M14,$AU$13:$AY$16,3,FALSE)</f>
        <v>0</v>
      </c>
      <c r="P14" s="143">
        <f>VLOOKUP(M14,$AU$13:$AY$16,4,FALSE)</f>
        <v>0</v>
      </c>
      <c r="Q14" s="144">
        <f>VLOOKUP(M14,$AU$13:$AY$16,5,FALSE)</f>
        <v>0</v>
      </c>
      <c r="S14" s="156" t="s">
        <v>1</v>
      </c>
      <c r="T14" s="177" t="e">
        <f>SUM(K76:K83)</f>
        <v>#REF!</v>
      </c>
      <c r="U14" s="177">
        <f>O76</f>
        <v>0</v>
      </c>
      <c r="V14" s="178" t="e">
        <f t="shared" si="19"/>
        <v>#REF!</v>
      </c>
      <c r="W14" s="10"/>
      <c r="Z14" s="17" t="s">
        <v>30</v>
      </c>
      <c r="AA14" s="18">
        <f t="shared" si="20"/>
        <v>0</v>
      </c>
      <c r="AB14" s="18">
        <f t="shared" si="21"/>
        <v>0</v>
      </c>
      <c r="AC14" s="18">
        <f t="shared" si="22"/>
        <v>0</v>
      </c>
      <c r="AD14" s="17" t="s">
        <v>31</v>
      </c>
      <c r="AE14" s="18">
        <f t="shared" si="23"/>
        <v>0</v>
      </c>
      <c r="AF14" s="14">
        <f t="shared" si="24"/>
        <v>0</v>
      </c>
      <c r="AG14" s="14">
        <f t="shared" si="25"/>
        <v>0</v>
      </c>
      <c r="AI14" s="13">
        <f>RANK($AJ14,$AJ$13:$AJ$16,1)+COUNTIF($AJ$13:$AJ14,$AJ14)-1</f>
        <v>2</v>
      </c>
      <c r="AJ14" s="13">
        <f>AK14+AL14+AM14</f>
        <v>1</v>
      </c>
      <c r="AK14" s="13">
        <f>SUMPRODUCT(($AO$13:$AO$16=AO14)*($AR$13:$AR$16=AR14)*($AP$13:$AP$16&gt;AP14))</f>
        <v>0</v>
      </c>
      <c r="AL14" s="13">
        <f>SUMPRODUCT(($AO$13:$AO$16=AO14)*($AR$13:$AR$16&gt;AR14))</f>
        <v>0</v>
      </c>
      <c r="AM14" s="13">
        <f>RANK(AO14,$AO$13:$AO$16)</f>
        <v>1</v>
      </c>
      <c r="AN14" s="17" t="s">
        <v>30</v>
      </c>
      <c r="AO14" s="13">
        <f>SUMIF($Z$13:$Z$18,$AN14,$AA$13:$AA$18)+SUMIF($AD$13:$AD$18,$AN14,$AE$13:$AE$18)</f>
        <v>0</v>
      </c>
      <c r="AP14" s="13">
        <f>SUMIF($Z$13:$Z$18,$AN14,$AB$13:$AB$18)+SUMIF($AD$13:$AD$18,AN14,$AF$13:$AF$18)</f>
        <v>0</v>
      </c>
      <c r="AQ14" s="13">
        <f>SUMIF($Z$13:$Z$18,$AN14,$AC$13:$AC$18)+SUMIF($AD$13:$AD$18,$AN14,$AG$13:$AG$18)</f>
        <v>0</v>
      </c>
      <c r="AR14" s="13">
        <f>AP14-AQ14</f>
        <v>0</v>
      </c>
      <c r="AT14" s="13">
        <v>2</v>
      </c>
      <c r="AU14" s="13" t="str">
        <f>VLOOKUP($AT14,$AI$13:$AR$16,6,FALSE)</f>
        <v>Chile</v>
      </c>
      <c r="AV14" s="13">
        <f>VLOOKUP($AU14,$AN$13:$AR$16,2,FALSE)</f>
        <v>0</v>
      </c>
      <c r="AW14" s="13">
        <f>VLOOKUP($AU14,$AN$13:$AR$16,3,FALSE)</f>
        <v>0</v>
      </c>
      <c r="AX14" s="13">
        <f>VLOOKUP($AU14,$AN$13:$AR$16,4,FALSE)</f>
        <v>0</v>
      </c>
      <c r="AY14" s="13">
        <f>VLOOKUP($AU14,$AN$13:$AR$16,5,FALSE)</f>
        <v>0</v>
      </c>
      <c r="AZ14" s="76">
        <v>4</v>
      </c>
      <c r="BA14" s="83">
        <v>41803.75</v>
      </c>
      <c r="BB14" s="78" t="s">
        <v>30</v>
      </c>
      <c r="BC14" s="79" t="s">
        <v>6</v>
      </c>
      <c r="BD14" s="80" t="s">
        <v>31</v>
      </c>
      <c r="BE14" s="82" t="e">
        <f>IF(G14=#REF!,2,0)</f>
        <v>#REF!</v>
      </c>
      <c r="BF14" s="81" t="s">
        <v>6</v>
      </c>
      <c r="BG14" s="82" t="e">
        <f>IF(I14=#REF!,2,0)</f>
        <v>#REF!</v>
      </c>
      <c r="BH14" s="82" t="e">
        <f>IF(J14=#REF!,1,0)</f>
        <v>#REF!</v>
      </c>
      <c r="BI14" s="66" t="e">
        <f t="shared" si="26"/>
        <v>#REF!</v>
      </c>
      <c r="BK14" s="69"/>
      <c r="BL14" s="106"/>
      <c r="BM14" s="106"/>
      <c r="BN14" s="106"/>
      <c r="BO14" s="106"/>
    </row>
    <row r="15" spans="2:67" ht="14.25" customHeight="1" x14ac:dyDescent="0.25">
      <c r="B15" s="4">
        <v>19</v>
      </c>
      <c r="C15" s="48">
        <v>41808.666666666664</v>
      </c>
      <c r="D15" s="44" t="s">
        <v>129</v>
      </c>
      <c r="E15" s="45" t="s">
        <v>6</v>
      </c>
      <c r="F15" s="46" t="s">
        <v>130</v>
      </c>
      <c r="G15" s="122"/>
      <c r="H15" s="59" t="s">
        <v>6</v>
      </c>
      <c r="I15" s="122"/>
      <c r="J15" s="122"/>
      <c r="K15" s="136" t="e">
        <f>IF(#REF!="",0,BI15)</f>
        <v>#REF!</v>
      </c>
      <c r="L15" s="126">
        <v>3</v>
      </c>
      <c r="M15" s="157" t="str">
        <f>VLOOKUP(L15,$AT$13:$AY$16,2,FALSE)</f>
        <v>Holland</v>
      </c>
      <c r="N15" s="158">
        <f>VLOOKUP(M15,$AU$13:$AY$16,2,FALSE)</f>
        <v>0</v>
      </c>
      <c r="O15" s="158">
        <f>VLOOKUP(M15,$AU$13:$AY$16,3,FALSE)</f>
        <v>0</v>
      </c>
      <c r="P15" s="158">
        <f>VLOOKUP(M15,$AU$13:$AY$16,4,FALSE)</f>
        <v>0</v>
      </c>
      <c r="Q15" s="159">
        <f>VLOOKUP(M15,$AU$13:$AY$16,5,FALSE)</f>
        <v>0</v>
      </c>
      <c r="S15" s="156" t="s">
        <v>29</v>
      </c>
      <c r="T15" s="177" t="e">
        <f>SUM(K87:K90)</f>
        <v>#REF!</v>
      </c>
      <c r="U15" s="177">
        <f>O87</f>
        <v>0</v>
      </c>
      <c r="V15" s="178" t="e">
        <f t="shared" si="19"/>
        <v>#REF!</v>
      </c>
      <c r="W15" s="10"/>
      <c r="Z15" s="17" t="s">
        <v>27</v>
      </c>
      <c r="AA15" s="18">
        <f t="shared" si="20"/>
        <v>0</v>
      </c>
      <c r="AB15" s="18">
        <f t="shared" si="21"/>
        <v>0</v>
      </c>
      <c r="AC15" s="18">
        <f t="shared" si="22"/>
        <v>0</v>
      </c>
      <c r="AD15" s="17" t="s">
        <v>30</v>
      </c>
      <c r="AE15" s="18">
        <f t="shared" si="23"/>
        <v>0</v>
      </c>
      <c r="AF15" s="14">
        <f t="shared" si="24"/>
        <v>0</v>
      </c>
      <c r="AG15" s="14">
        <f t="shared" si="25"/>
        <v>0</v>
      </c>
      <c r="AI15" s="13">
        <f>RANK($AJ15,$AJ$13:$AJ$16,1)+COUNTIF($AJ$13:$AJ15,$AJ15)-1</f>
        <v>3</v>
      </c>
      <c r="AJ15" s="13">
        <f>AK15+AL15+AM15</f>
        <v>1</v>
      </c>
      <c r="AK15" s="13">
        <f>SUMPRODUCT(($AO$13:$AO$16=AO15)*($AR$13:$AR$16=AR15)*($AP$13:$AP$16&gt;AP15))</f>
        <v>0</v>
      </c>
      <c r="AL15" s="13">
        <f>SUMPRODUCT(($AO$13:$AO$16=AO15)*($AR$13:$AR$16&gt;AR15))</f>
        <v>0</v>
      </c>
      <c r="AM15" s="13">
        <f>RANK(AO15,$AO$13:$AO$16)</f>
        <v>1</v>
      </c>
      <c r="AN15" s="17" t="s">
        <v>28</v>
      </c>
      <c r="AO15" s="13">
        <f>SUMIF($Z$13:$Z$18,$AN15,$AA$13:$AA$18)+SUMIF($AD$13:$AD$18,$AN15,$AE$13:$AE$18)</f>
        <v>0</v>
      </c>
      <c r="AP15" s="13">
        <f>SUMIF($Z$13:$Z$18,$AN15,$AB$13:$AB$18)+SUMIF($AD$13:$AD$18,AN15,$AF$13:$AF$18)</f>
        <v>0</v>
      </c>
      <c r="AQ15" s="13">
        <f>SUMIF($Z$13:$Z$18,$AN15,$AC$13:$AC$18)+SUMIF($AD$13:$AD$18,$AN15,$AG$13:$AG$18)</f>
        <v>0</v>
      </c>
      <c r="AR15" s="13">
        <f>AP15-AQ15</f>
        <v>0</v>
      </c>
      <c r="AT15" s="13">
        <v>3</v>
      </c>
      <c r="AU15" s="13" t="str">
        <f>VLOOKUP($AT15,$AI$13:$AR$16,6,FALSE)</f>
        <v>Holland</v>
      </c>
      <c r="AV15" s="13">
        <f>VLOOKUP($AU15,$AN$13:$AR$16,2,FALSE)</f>
        <v>0</v>
      </c>
      <c r="AW15" s="13">
        <f>VLOOKUP($AU15,$AN$13:$AR$16,3,FALSE)</f>
        <v>0</v>
      </c>
      <c r="AX15" s="13">
        <f>VLOOKUP($AU15,$AN$13:$AR$16,4,FALSE)</f>
        <v>0</v>
      </c>
      <c r="AY15" s="13">
        <f>VLOOKUP($AU15,$AN$13:$AR$16,5,FALSE)</f>
        <v>0</v>
      </c>
      <c r="AZ15" s="76">
        <v>19</v>
      </c>
      <c r="BA15" s="83">
        <v>41808.666666666664</v>
      </c>
      <c r="BB15" s="78" t="s">
        <v>27</v>
      </c>
      <c r="BC15" s="79" t="s">
        <v>6</v>
      </c>
      <c r="BD15" s="80" t="s">
        <v>30</v>
      </c>
      <c r="BE15" s="82" t="e">
        <f>IF(G15=#REF!,2,0)</f>
        <v>#REF!</v>
      </c>
      <c r="BF15" s="81" t="s">
        <v>6</v>
      </c>
      <c r="BG15" s="82" t="e">
        <f>IF(I15=#REF!,2,0)</f>
        <v>#REF!</v>
      </c>
      <c r="BH15" s="82" t="e">
        <f>IF(J15=#REF!,1,0)</f>
        <v>#REF!</v>
      </c>
      <c r="BI15" s="66" t="e">
        <f t="shared" si="26"/>
        <v>#REF!</v>
      </c>
      <c r="BK15" s="84"/>
      <c r="BL15" s="106"/>
      <c r="BM15" s="106"/>
      <c r="BN15" s="106"/>
      <c r="BO15" s="106"/>
    </row>
    <row r="16" spans="2:67" ht="14.25" customHeight="1" x14ac:dyDescent="0.25">
      <c r="B16" s="4">
        <v>20</v>
      </c>
      <c r="C16" s="48">
        <v>41808.541666666664</v>
      </c>
      <c r="D16" s="44" t="s">
        <v>131</v>
      </c>
      <c r="E16" s="45" t="s">
        <v>6</v>
      </c>
      <c r="F16" s="46" t="s">
        <v>132</v>
      </c>
      <c r="G16" s="122"/>
      <c r="H16" s="59" t="s">
        <v>6</v>
      </c>
      <c r="I16" s="122"/>
      <c r="J16" s="122"/>
      <c r="K16" s="136" t="e">
        <f>IF(#REF!="",0,BI16)</f>
        <v>#REF!</v>
      </c>
      <c r="L16" s="126">
        <v>4</v>
      </c>
      <c r="M16" s="146" t="str">
        <f>VLOOKUP(L16,$AT$13:$AY$16,2,FALSE)</f>
        <v>Australien</v>
      </c>
      <c r="N16" s="143">
        <f>VLOOKUP(M16,$AU$13:$AY$16,2,FALSE)</f>
        <v>0</v>
      </c>
      <c r="O16" s="143">
        <f>VLOOKUP(M16,$AU$13:$AY$16,3,FALSE)</f>
        <v>0</v>
      </c>
      <c r="P16" s="143">
        <f>VLOOKUP(M16,$AU$13:$AY$16,4,FALSE)</f>
        <v>0</v>
      </c>
      <c r="Q16" s="144">
        <f>VLOOKUP(M16,$AU$13:$AY$16,5,FALSE)</f>
        <v>0</v>
      </c>
      <c r="S16" s="156" t="s">
        <v>41</v>
      </c>
      <c r="T16" s="177" t="e">
        <f>SUM(K94:K95)</f>
        <v>#REF!</v>
      </c>
      <c r="U16" s="177">
        <f>O94</f>
        <v>0</v>
      </c>
      <c r="V16" s="178" t="e">
        <f t="shared" si="19"/>
        <v>#REF!</v>
      </c>
      <c r="W16" s="10"/>
      <c r="Z16" s="17" t="s">
        <v>31</v>
      </c>
      <c r="AA16" s="18">
        <f t="shared" si="20"/>
        <v>0</v>
      </c>
      <c r="AB16" s="18">
        <f t="shared" si="21"/>
        <v>0</v>
      </c>
      <c r="AC16" s="18">
        <f t="shared" si="22"/>
        <v>0</v>
      </c>
      <c r="AD16" s="17" t="s">
        <v>28</v>
      </c>
      <c r="AE16" s="18">
        <f t="shared" si="23"/>
        <v>0</v>
      </c>
      <c r="AF16" s="14">
        <f t="shared" si="24"/>
        <v>0</v>
      </c>
      <c r="AG16" s="14">
        <f t="shared" si="25"/>
        <v>0</v>
      </c>
      <c r="AI16" s="13">
        <f>RANK($AJ16,$AJ$13:$AJ$16,1)+COUNTIF($AJ$13:$AJ16,$AJ16)-1</f>
        <v>4</v>
      </c>
      <c r="AJ16" s="13">
        <f>AK16+AL16+AM16</f>
        <v>1</v>
      </c>
      <c r="AK16" s="13">
        <f>SUMPRODUCT(($AO$13:$AO$16=AO16)*($AR$13:$AR$16=AR16)*($AP$13:$AP$16&gt;AP16))</f>
        <v>0</v>
      </c>
      <c r="AL16" s="13">
        <f>SUMPRODUCT(($AO$13:$AO$16=AO16)*($AR$13:$AR$16&gt;AR16))</f>
        <v>0</v>
      </c>
      <c r="AM16" s="13">
        <f>RANK(AO16,$AO$13:$AO$16)</f>
        <v>1</v>
      </c>
      <c r="AN16" s="17" t="s">
        <v>31</v>
      </c>
      <c r="AO16" s="13">
        <f>SUMIF($Z$13:$Z$18,$AN16,$AA$13:$AA$18)+SUMIF($AD$13:$AD$18,$AN16,$AE$13:$AE$18)</f>
        <v>0</v>
      </c>
      <c r="AP16" s="13">
        <f>SUMIF($Z$13:$Z$18,$AN16,$AB$13:$AB$18)+SUMIF($AD$13:$AD$18,AN16,$AF$13:$AF$18)</f>
        <v>0</v>
      </c>
      <c r="AQ16" s="13">
        <f>SUMIF($Z$13:$Z$18,$AN16,$AC$13:$AC$18)+SUMIF($AD$13:$AD$18,$AN16,$AG$13:$AG$18)</f>
        <v>0</v>
      </c>
      <c r="AR16" s="13">
        <f>AP16-AQ16</f>
        <v>0</v>
      </c>
      <c r="AT16" s="13">
        <v>4</v>
      </c>
      <c r="AU16" s="13" t="str">
        <f>VLOOKUP($AT16,$AI$13:$AR$16,6,FALSE)</f>
        <v>Australien</v>
      </c>
      <c r="AV16" s="13">
        <f>VLOOKUP($AU16,$AN$13:$AR$16,2,FALSE)</f>
        <v>0</v>
      </c>
      <c r="AW16" s="13">
        <f>VLOOKUP($AU16,$AN$13:$AR$16,3,FALSE)</f>
        <v>0</v>
      </c>
      <c r="AX16" s="13">
        <f>VLOOKUP($AU16,$AN$13:$AR$16,4,FALSE)</f>
        <v>0</v>
      </c>
      <c r="AY16" s="13">
        <f>VLOOKUP($AU16,$AN$13:$AR$16,5,FALSE)</f>
        <v>0</v>
      </c>
      <c r="AZ16" s="76">
        <v>20</v>
      </c>
      <c r="BA16" s="83">
        <v>41808.541666666664</v>
      </c>
      <c r="BB16" s="78" t="s">
        <v>31</v>
      </c>
      <c r="BC16" s="79" t="s">
        <v>6</v>
      </c>
      <c r="BD16" s="80" t="s">
        <v>28</v>
      </c>
      <c r="BE16" s="82" t="e">
        <f>IF(G16=#REF!,2,0)</f>
        <v>#REF!</v>
      </c>
      <c r="BF16" s="81" t="s">
        <v>6</v>
      </c>
      <c r="BG16" s="82" t="e">
        <f>IF(I16=#REF!,2,0)</f>
        <v>#REF!</v>
      </c>
      <c r="BH16" s="82" t="e">
        <f>IF(J16=#REF!,1,0)</f>
        <v>#REF!</v>
      </c>
      <c r="BI16" s="66" t="e">
        <f t="shared" si="26"/>
        <v>#REF!</v>
      </c>
      <c r="BK16" s="84"/>
      <c r="BL16" s="106"/>
      <c r="BM16" s="106"/>
      <c r="BN16" s="106"/>
      <c r="BO16" s="106"/>
    </row>
    <row r="17" spans="2:67" ht="14.25" customHeight="1" x14ac:dyDescent="0.25">
      <c r="B17" s="4">
        <v>35</v>
      </c>
      <c r="C17" s="48">
        <v>41813.541666666664</v>
      </c>
      <c r="D17" s="44" t="s">
        <v>131</v>
      </c>
      <c r="E17" s="45" t="s">
        <v>6</v>
      </c>
      <c r="F17" s="46" t="s">
        <v>129</v>
      </c>
      <c r="G17" s="122"/>
      <c r="H17" s="59" t="s">
        <v>6</v>
      </c>
      <c r="I17" s="122"/>
      <c r="J17" s="122"/>
      <c r="K17" s="136" t="e">
        <f>IF(#REF!="",0,BI17)</f>
        <v>#REF!</v>
      </c>
      <c r="N17" s="148"/>
      <c r="O17" s="148"/>
      <c r="P17" s="148"/>
      <c r="Q17" s="148"/>
      <c r="S17" s="156" t="s">
        <v>50</v>
      </c>
      <c r="T17" s="177" t="e">
        <f>SUM(K99)</f>
        <v>#REF!</v>
      </c>
      <c r="U17" s="177">
        <f>O99</f>
        <v>0</v>
      </c>
      <c r="V17" s="178" t="e">
        <f t="shared" si="19"/>
        <v>#REF!</v>
      </c>
      <c r="W17" s="10"/>
      <c r="Z17" s="17" t="s">
        <v>31</v>
      </c>
      <c r="AA17" s="18">
        <f t="shared" si="20"/>
        <v>0</v>
      </c>
      <c r="AB17" s="18">
        <f t="shared" si="21"/>
        <v>0</v>
      </c>
      <c r="AC17" s="18">
        <f t="shared" si="22"/>
        <v>0</v>
      </c>
      <c r="AD17" s="17" t="s">
        <v>27</v>
      </c>
      <c r="AE17" s="18">
        <f t="shared" si="23"/>
        <v>0</v>
      </c>
      <c r="AF17" s="14">
        <f t="shared" si="24"/>
        <v>0</v>
      </c>
      <c r="AG17" s="14">
        <f t="shared" si="25"/>
        <v>0</v>
      </c>
      <c r="AZ17" s="76">
        <v>35</v>
      </c>
      <c r="BA17" s="83">
        <v>41813.541666666664</v>
      </c>
      <c r="BB17" s="78" t="s">
        <v>31</v>
      </c>
      <c r="BC17" s="79" t="s">
        <v>6</v>
      </c>
      <c r="BD17" s="80" t="s">
        <v>27</v>
      </c>
      <c r="BE17" s="82" t="e">
        <f>IF(G17=#REF!,2,0)</f>
        <v>#REF!</v>
      </c>
      <c r="BF17" s="81" t="s">
        <v>6</v>
      </c>
      <c r="BG17" s="82" t="e">
        <f>IF(I17=#REF!,2,0)</f>
        <v>#REF!</v>
      </c>
      <c r="BH17" s="82" t="e">
        <f>IF(J17=#REF!,1,0)</f>
        <v>#REF!</v>
      </c>
      <c r="BI17" s="66" t="e">
        <f t="shared" si="26"/>
        <v>#REF!</v>
      </c>
      <c r="BL17" s="106"/>
      <c r="BM17" s="106"/>
      <c r="BN17" s="106"/>
      <c r="BO17" s="106"/>
    </row>
    <row r="18" spans="2:67" ht="14.25" customHeight="1" x14ac:dyDescent="0.25">
      <c r="B18" s="4">
        <v>36</v>
      </c>
      <c r="C18" s="48">
        <v>41813.541666666664</v>
      </c>
      <c r="D18" s="44" t="s">
        <v>132</v>
      </c>
      <c r="E18" s="45" t="s">
        <v>6</v>
      </c>
      <c r="F18" s="46" t="s">
        <v>130</v>
      </c>
      <c r="G18" s="122"/>
      <c r="H18" s="59" t="s">
        <v>6</v>
      </c>
      <c r="I18" s="122"/>
      <c r="J18" s="122"/>
      <c r="K18" s="136" t="e">
        <f>IF(#REF!="",0,BI18)</f>
        <v>#REF!</v>
      </c>
      <c r="M18" s="180"/>
      <c r="N18" s="148"/>
      <c r="O18" s="148"/>
      <c r="P18" s="148"/>
      <c r="Q18" s="148"/>
      <c r="S18" s="156" t="s">
        <v>54</v>
      </c>
      <c r="T18" s="177" t="e">
        <f>SUM(K103)</f>
        <v>#REF!</v>
      </c>
      <c r="U18" s="177">
        <f>O103</f>
        <v>0</v>
      </c>
      <c r="V18" s="178" t="e">
        <f t="shared" si="19"/>
        <v>#REF!</v>
      </c>
      <c r="W18" s="10"/>
      <c r="Z18" s="17" t="s">
        <v>28</v>
      </c>
      <c r="AA18" s="18">
        <f t="shared" si="20"/>
        <v>0</v>
      </c>
      <c r="AB18" s="18">
        <f t="shared" si="21"/>
        <v>0</v>
      </c>
      <c r="AC18" s="18">
        <f t="shared" si="22"/>
        <v>0</v>
      </c>
      <c r="AD18" s="17" t="s">
        <v>30</v>
      </c>
      <c r="AE18" s="18">
        <f t="shared" si="23"/>
        <v>0</v>
      </c>
      <c r="AF18" s="14">
        <f t="shared" si="24"/>
        <v>0</v>
      </c>
      <c r="AG18" s="14">
        <f t="shared" si="25"/>
        <v>0</v>
      </c>
      <c r="AJ18" s="27"/>
      <c r="AZ18" s="76">
        <v>36</v>
      </c>
      <c r="BA18" s="83">
        <v>41813.541666666664</v>
      </c>
      <c r="BB18" s="78" t="s">
        <v>28</v>
      </c>
      <c r="BC18" s="79" t="s">
        <v>6</v>
      </c>
      <c r="BD18" s="80" t="s">
        <v>30</v>
      </c>
      <c r="BE18" s="82" t="e">
        <f>IF(G18=#REF!,2,0)</f>
        <v>#REF!</v>
      </c>
      <c r="BF18" s="81" t="s">
        <v>6</v>
      </c>
      <c r="BG18" s="82" t="e">
        <f>IF(I18=#REF!,2,0)</f>
        <v>#REF!</v>
      </c>
      <c r="BH18" s="82" t="e">
        <f>IF(J18=#REF!,1,0)</f>
        <v>#REF!</v>
      </c>
      <c r="BI18" s="66" t="e">
        <f t="shared" si="26"/>
        <v>#REF!</v>
      </c>
      <c r="BL18" s="106"/>
      <c r="BM18" s="106"/>
      <c r="BN18" s="106"/>
      <c r="BO18" s="106"/>
    </row>
    <row r="19" spans="2:67" ht="14.25" customHeight="1" x14ac:dyDescent="0.25">
      <c r="C19" s="19"/>
      <c r="I19" s="180"/>
      <c r="K19" s="149"/>
      <c r="M19"/>
      <c r="N19" s="148"/>
      <c r="O19" s="148"/>
      <c r="P19" s="148"/>
      <c r="Q19" s="148"/>
      <c r="S19" s="160" t="s">
        <v>82</v>
      </c>
      <c r="T19" s="177">
        <v>0</v>
      </c>
      <c r="U19" s="148" t="e">
        <f>SUM(X4:X5)</f>
        <v>#REF!</v>
      </c>
      <c r="V19" s="178" t="e">
        <f>SUM(T19:U19)</f>
        <v>#REF!</v>
      </c>
      <c r="W19" s="24"/>
      <c r="X19" s="24"/>
      <c r="BA19" s="91"/>
      <c r="BI19" s="67"/>
      <c r="BL19" s="106"/>
      <c r="BM19" s="106"/>
      <c r="BN19" s="106"/>
      <c r="BO19" s="106"/>
    </row>
    <row r="20" spans="2:67" s="24" customFormat="1" ht="12.75" customHeight="1" x14ac:dyDescent="0.25">
      <c r="B20" s="1" t="s">
        <v>40</v>
      </c>
      <c r="C20" s="22"/>
      <c r="D20" s="7"/>
      <c r="E20" s="8"/>
      <c r="F20"/>
      <c r="G20" s="8"/>
      <c r="H20" s="8"/>
      <c r="I20"/>
      <c r="J20" s="8"/>
      <c r="K20"/>
      <c r="L20" s="150"/>
      <c r="M20" s="151"/>
      <c r="N20" s="152"/>
      <c r="O20" s="152"/>
      <c r="P20" s="152"/>
      <c r="Q20" s="152"/>
      <c r="R20" s="151"/>
      <c r="S20" s="183" t="s">
        <v>109</v>
      </c>
      <c r="T20" s="184"/>
      <c r="U20" s="184"/>
      <c r="V20" s="185" t="e">
        <f>SUM(V13:V19)</f>
        <v>#REF!</v>
      </c>
      <c r="Z20" s="11"/>
      <c r="AA20" s="18"/>
      <c r="AB20" s="18"/>
      <c r="AC20" s="18"/>
      <c r="AD20" s="11"/>
      <c r="AE20" s="25"/>
      <c r="AF20" s="26"/>
      <c r="AG20" s="26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69" t="s">
        <v>40</v>
      </c>
      <c r="BA20" s="93"/>
      <c r="BB20" s="70"/>
      <c r="BC20" s="71"/>
      <c r="BD20" s="70"/>
      <c r="BE20" s="71"/>
      <c r="BF20" s="71"/>
      <c r="BG20" s="71"/>
      <c r="BH20" s="71"/>
      <c r="BI20" s="68"/>
      <c r="BJ20" s="34"/>
      <c r="BK20" s="36"/>
      <c r="BL20" s="68"/>
      <c r="BM20" s="68"/>
      <c r="BN20" s="68"/>
      <c r="BO20" s="68"/>
    </row>
    <row r="21" spans="2:67" s="24" customFormat="1" ht="14.25" customHeight="1" x14ac:dyDescent="0.25">
      <c r="B21" s="55" t="s">
        <v>2</v>
      </c>
      <c r="C21" s="56" t="s">
        <v>3</v>
      </c>
      <c r="D21" s="189" t="s">
        <v>2</v>
      </c>
      <c r="E21" s="190"/>
      <c r="F21" s="191"/>
      <c r="G21" s="190" t="s">
        <v>4</v>
      </c>
      <c r="H21" s="190"/>
      <c r="I21" s="190"/>
      <c r="J21" s="57" t="s">
        <v>81</v>
      </c>
      <c r="K21" s="153" t="s">
        <v>88</v>
      </c>
      <c r="L21" s="150"/>
      <c r="M21" s="132" t="s">
        <v>40</v>
      </c>
      <c r="N21" s="133" t="s">
        <v>88</v>
      </c>
      <c r="O21" s="133" t="s">
        <v>89</v>
      </c>
      <c r="P21" s="133" t="s">
        <v>90</v>
      </c>
      <c r="Q21" s="134" t="s">
        <v>100</v>
      </c>
      <c r="R21" s="151"/>
      <c r="S21" s="151"/>
      <c r="W21" s="28"/>
      <c r="Z21" s="15" t="s">
        <v>86</v>
      </c>
      <c r="AA21" s="15" t="s">
        <v>88</v>
      </c>
      <c r="AB21" s="15" t="s">
        <v>89</v>
      </c>
      <c r="AC21" s="15" t="s">
        <v>90</v>
      </c>
      <c r="AD21" s="15" t="s">
        <v>87</v>
      </c>
      <c r="AE21" s="15" t="s">
        <v>88</v>
      </c>
      <c r="AF21" s="15" t="s">
        <v>89</v>
      </c>
      <c r="AG21" s="15" t="s">
        <v>90</v>
      </c>
      <c r="AH21" s="25"/>
      <c r="AI21" s="16" t="s">
        <v>98</v>
      </c>
      <c r="AJ21" s="16" t="s">
        <v>97</v>
      </c>
      <c r="AK21" s="16" t="s">
        <v>96</v>
      </c>
      <c r="AL21" s="15" t="s">
        <v>95</v>
      </c>
      <c r="AM21" s="15" t="s">
        <v>94</v>
      </c>
      <c r="AN21" s="15" t="s">
        <v>91</v>
      </c>
      <c r="AO21" s="15" t="s">
        <v>88</v>
      </c>
      <c r="AP21" s="15" t="s">
        <v>89</v>
      </c>
      <c r="AQ21" s="15" t="s">
        <v>90</v>
      </c>
      <c r="AR21" s="16" t="s">
        <v>92</v>
      </c>
      <c r="AS21" s="25"/>
      <c r="AT21" s="15" t="s">
        <v>93</v>
      </c>
      <c r="AU21" s="15" t="s">
        <v>91</v>
      </c>
      <c r="AV21" s="15" t="s">
        <v>88</v>
      </c>
      <c r="AW21" s="15" t="s">
        <v>89</v>
      </c>
      <c r="AX21" s="15" t="s">
        <v>90</v>
      </c>
      <c r="AY21" s="16" t="s">
        <v>92</v>
      </c>
      <c r="AZ21" s="98" t="s">
        <v>2</v>
      </c>
      <c r="BA21" s="96" t="s">
        <v>3</v>
      </c>
      <c r="BB21" s="192" t="s">
        <v>2</v>
      </c>
      <c r="BC21" s="193"/>
      <c r="BD21" s="194"/>
      <c r="BE21" s="193" t="s">
        <v>4</v>
      </c>
      <c r="BF21" s="193"/>
      <c r="BG21" s="193"/>
      <c r="BH21" s="97" t="s">
        <v>81</v>
      </c>
      <c r="BI21" s="58" t="s">
        <v>88</v>
      </c>
      <c r="BJ21" s="34"/>
      <c r="BK21" s="72"/>
      <c r="BL21" s="68"/>
      <c r="BM21" s="68"/>
      <c r="BN21" s="68"/>
      <c r="BO21" s="68"/>
    </row>
    <row r="22" spans="2:67" ht="14.25" customHeight="1" x14ac:dyDescent="0.25">
      <c r="B22" s="4">
        <v>5</v>
      </c>
      <c r="C22" s="48">
        <v>41804.541666666664</v>
      </c>
      <c r="D22" s="44" t="s">
        <v>128</v>
      </c>
      <c r="E22" s="45" t="s">
        <v>6</v>
      </c>
      <c r="F22" s="46" t="s">
        <v>127</v>
      </c>
      <c r="G22" s="122"/>
      <c r="H22" s="59" t="s">
        <v>6</v>
      </c>
      <c r="I22" s="122"/>
      <c r="J22" s="122"/>
      <c r="K22" s="136" t="e">
        <f>IF(#REF!="",0,BI22)</f>
        <v>#REF!</v>
      </c>
      <c r="L22" s="137">
        <v>1</v>
      </c>
      <c r="M22" s="138" t="str">
        <f>VLOOKUP(L22,$AT$22:$AY$25,2,FALSE)</f>
        <v>Colombia</v>
      </c>
      <c r="N22" s="139">
        <f>VLOOKUP(M22,$AU$22:$AY$25,2,FALSE)</f>
        <v>0</v>
      </c>
      <c r="O22" s="139">
        <f>VLOOKUP(M22,$AU$22:$AY$25,3,FALSE)</f>
        <v>0</v>
      </c>
      <c r="P22" s="139">
        <f>VLOOKUP(M22,$AU$22:$AY$25,4,FALSE)</f>
        <v>0</v>
      </c>
      <c r="Q22" s="140">
        <f>VLOOKUP(M22,$AU$22:$AY$25,5,FALSE)</f>
        <v>0</v>
      </c>
      <c r="S22" s="129"/>
      <c r="T22" s="10"/>
      <c r="U22" s="10"/>
      <c r="V22" s="10"/>
      <c r="W22" s="10"/>
      <c r="Z22" s="17" t="s">
        <v>42</v>
      </c>
      <c r="AA22" s="18">
        <f t="shared" ref="AA22:AA27" si="27">IF(G22="",0,IF($G22&lt;$I22,0,IF($G22=$I22,1,3)))</f>
        <v>0</v>
      </c>
      <c r="AB22" s="18">
        <f t="shared" ref="AB22:AB27" si="28">G22</f>
        <v>0</v>
      </c>
      <c r="AC22" s="18">
        <f t="shared" ref="AC22:AC27" si="29">I22</f>
        <v>0</v>
      </c>
      <c r="AD22" s="17" t="s">
        <v>43</v>
      </c>
      <c r="AE22" s="18">
        <f t="shared" ref="AE22:AE27" si="30">IF(I22="",0,IF(I22&lt;G22,0,IF(G22=I22,1,3)))</f>
        <v>0</v>
      </c>
      <c r="AF22" s="14">
        <f t="shared" ref="AF22:AF27" si="31">I22</f>
        <v>0</v>
      </c>
      <c r="AG22" s="14">
        <f t="shared" ref="AG22:AG27" si="32">G22</f>
        <v>0</v>
      </c>
      <c r="AI22" s="13">
        <f>RANK($AJ22,$AJ$22:$AJ$25,1)+COUNTIF($AJ$22:$AJ22,$AJ22)-1</f>
        <v>1</v>
      </c>
      <c r="AJ22" s="13">
        <f>AK22+AL22+AM22</f>
        <v>1</v>
      </c>
      <c r="AK22" s="13">
        <f>SUMPRODUCT(($AO$22:$AO$25=AO22)*($AR$22:$AR$25=AR22)*($AP$22:$AP$25&gt;AP22))</f>
        <v>0</v>
      </c>
      <c r="AL22" s="13">
        <f>SUMPRODUCT(($AO$22:$AO$25=AO22)*($AR$22:$AR$25&gt;AR22))</f>
        <v>0</v>
      </c>
      <c r="AM22" s="13">
        <f>RANK(AO22,$AO$22:$AO$25)</f>
        <v>1</v>
      </c>
      <c r="AN22" s="17" t="s">
        <v>42</v>
      </c>
      <c r="AO22" s="13">
        <f>SUMIF($Z$22:$Z$27,$AN22,$AA$22:$AA$27)+SUMIF($AD$22:$AD$27,$AN22,$AE$22:$AE$27)</f>
        <v>0</v>
      </c>
      <c r="AP22" s="13">
        <f>SUMIF($Z$22:$Z$27,$AN22,$AB$22:$AB$27)+SUMIF($AD$22:$AD$27,$AN22,$AF$22:$AF$27)</f>
        <v>0</v>
      </c>
      <c r="AQ22" s="13">
        <f>SUMIF($Z$22:$Z$27,$AN22,$AC$22:$AC$27)+SUMIF($AD$22:$AD$27,$AN22,$AG$22:$AG$27)</f>
        <v>0</v>
      </c>
      <c r="AR22" s="13">
        <f>AP22-AQ22</f>
        <v>0</v>
      </c>
      <c r="AT22" s="13">
        <v>1</v>
      </c>
      <c r="AU22" s="13" t="str">
        <f>VLOOKUP($AT22,$AI$22:$AR$25,6,FALSE)</f>
        <v>Colombia</v>
      </c>
      <c r="AV22" s="13">
        <f>VLOOKUP($AU22,$AN$22:$AR$25,2,FALSE)</f>
        <v>0</v>
      </c>
      <c r="AW22" s="13">
        <f>VLOOKUP($AU22,$AN$22:$AR$25,3,FALSE)</f>
        <v>0</v>
      </c>
      <c r="AX22" s="13">
        <f>VLOOKUP($AU22,$AN$22:$AR$25,4,FALSE)</f>
        <v>0</v>
      </c>
      <c r="AY22" s="13">
        <f>VLOOKUP($AU22,$AN$22:$AR$25,5,FALSE)</f>
        <v>0</v>
      </c>
      <c r="AZ22" s="76">
        <v>5</v>
      </c>
      <c r="BA22" s="83">
        <v>41804.541666666664</v>
      </c>
      <c r="BB22" s="78" t="s">
        <v>42</v>
      </c>
      <c r="BC22" s="79" t="s">
        <v>6</v>
      </c>
      <c r="BD22" s="80" t="s">
        <v>43</v>
      </c>
      <c r="BE22" s="82" t="e">
        <f>IF(G22=#REF!,2,0)</f>
        <v>#REF!</v>
      </c>
      <c r="BF22" s="81" t="s">
        <v>6</v>
      </c>
      <c r="BG22" s="82" t="e">
        <f>IF(I22=#REF!,2,0)</f>
        <v>#REF!</v>
      </c>
      <c r="BH22" s="82" t="e">
        <f>IF(J22=#REF!,1,0)</f>
        <v>#REF!</v>
      </c>
      <c r="BI22" s="66" t="e">
        <f t="shared" ref="BI22:BI27" si="33">SUM(BE22+BG22+BH22)</f>
        <v>#REF!</v>
      </c>
      <c r="BJ22" s="35"/>
      <c r="BK22" s="69"/>
      <c r="BL22" s="106"/>
      <c r="BM22" s="106"/>
      <c r="BN22" s="106"/>
      <c r="BO22" s="106"/>
    </row>
    <row r="23" spans="2:67" ht="14.25" customHeight="1" x14ac:dyDescent="0.25">
      <c r="B23" s="4">
        <v>6</v>
      </c>
      <c r="C23" s="48">
        <v>41805</v>
      </c>
      <c r="D23" s="52" t="s">
        <v>122</v>
      </c>
      <c r="E23" s="45" t="s">
        <v>6</v>
      </c>
      <c r="F23" s="46" t="s">
        <v>126</v>
      </c>
      <c r="G23" s="122"/>
      <c r="H23" s="59" t="s">
        <v>6</v>
      </c>
      <c r="I23" s="122"/>
      <c r="J23" s="122"/>
      <c r="K23" s="136" t="e">
        <f>IF(#REF!="",0,BI23)</f>
        <v>#REF!</v>
      </c>
      <c r="L23" s="126">
        <v>2</v>
      </c>
      <c r="M23" s="142" t="str">
        <f>VLOOKUP(L23,$AT$22:$AY$25,2,FALSE)</f>
        <v>Elfenbenskusten</v>
      </c>
      <c r="N23" s="143">
        <f>VLOOKUP(M23,$AU$22:$AY$25,2,FALSE)</f>
        <v>0</v>
      </c>
      <c r="O23" s="143">
        <f>VLOOKUP(M23,$AU$22:$AY$25,3,FALSE)</f>
        <v>0</v>
      </c>
      <c r="P23" s="143">
        <f>VLOOKUP(M23,$AU$22:$AY$25,4,FALSE)</f>
        <v>0</v>
      </c>
      <c r="Q23" s="144">
        <f>VLOOKUP(M23,$AU$22:$AY$25,5,FALSE)</f>
        <v>0</v>
      </c>
      <c r="S23" s="129"/>
      <c r="T23" s="10"/>
      <c r="U23" s="10"/>
      <c r="V23" s="10"/>
      <c r="W23" s="10"/>
      <c r="Z23" s="14" t="s">
        <v>46</v>
      </c>
      <c r="AA23" s="18">
        <f t="shared" si="27"/>
        <v>0</v>
      </c>
      <c r="AB23" s="18">
        <f t="shared" si="28"/>
        <v>0</v>
      </c>
      <c r="AC23" s="18">
        <f t="shared" si="29"/>
        <v>0</v>
      </c>
      <c r="AD23" s="17" t="s">
        <v>47</v>
      </c>
      <c r="AE23" s="18">
        <f t="shared" si="30"/>
        <v>0</v>
      </c>
      <c r="AF23" s="14">
        <f t="shared" si="31"/>
        <v>0</v>
      </c>
      <c r="AG23" s="14">
        <f t="shared" si="32"/>
        <v>0</v>
      </c>
      <c r="AI23" s="13">
        <f>RANK($AJ23,$AJ$22:$AJ$25,1)+COUNTIF($AJ$22:$AJ23,$AJ23)-1</f>
        <v>2</v>
      </c>
      <c r="AJ23" s="13">
        <f>AK23+AL23+AM23</f>
        <v>1</v>
      </c>
      <c r="AK23" s="13">
        <f t="shared" ref="AK23:AK25" si="34">SUMPRODUCT(($AO$22:$AO$25=AO23)*($AR$22:$AR$25=AR23)*($AP$22:$AP$25&gt;AP23))</f>
        <v>0</v>
      </c>
      <c r="AL23" s="13">
        <f t="shared" ref="AL23:AL25" si="35">SUMPRODUCT(($AO$22:$AO$25=AO23)*($AR$22:$AR$25&gt;AR23))</f>
        <v>0</v>
      </c>
      <c r="AM23" s="13">
        <f t="shared" ref="AM23:AM25" si="36">RANK(AO23,$AO$22:$AO$25)</f>
        <v>1</v>
      </c>
      <c r="AN23" s="14" t="s">
        <v>46</v>
      </c>
      <c r="AO23" s="13">
        <f t="shared" ref="AO23:AO25" si="37">SUMIF($Z$22:$Z$27,$AN23,$AA$22:$AA$27)+SUMIF($AD$22:$AD$27,$AN23,$AE$22:$AE$27)</f>
        <v>0</v>
      </c>
      <c r="AP23" s="13">
        <f t="shared" ref="AP23:AP25" si="38">SUMIF($Z$22:$Z$27,$AN23,$AB$22:$AB$27)+SUMIF($AD$22:$AD$27,$AN23,$AF$22:$AF$27)</f>
        <v>0</v>
      </c>
      <c r="AQ23" s="13">
        <f t="shared" ref="AQ23:AQ25" si="39">SUMIF($Z$22:$Z$27,$AN23,$AC$22:$AC$27)+SUMIF($AD$22:$AD$27,$AN23,$AG$22:$AG$27)</f>
        <v>0</v>
      </c>
      <c r="AR23" s="13">
        <f t="shared" ref="AR23:AR25" si="40">AP23-AQ23</f>
        <v>0</v>
      </c>
      <c r="AT23" s="13">
        <v>2</v>
      </c>
      <c r="AU23" s="13" t="str">
        <f t="shared" ref="AU23:AU25" si="41">VLOOKUP($AT23,$AI$22:$AR$25,6,FALSE)</f>
        <v>Elfenbenskusten</v>
      </c>
      <c r="AV23" s="13">
        <f t="shared" ref="AV23:AV25" si="42">VLOOKUP($AU23,$AN$22:$AR$25,2,FALSE)</f>
        <v>0</v>
      </c>
      <c r="AW23" s="13">
        <f t="shared" ref="AW23:AW25" si="43">VLOOKUP($AU23,$AN$22:$AR$25,3,FALSE)</f>
        <v>0</v>
      </c>
      <c r="AX23" s="13">
        <f t="shared" ref="AX23:AX25" si="44">VLOOKUP($AU23,$AN$22:$AR$25,4,FALSE)</f>
        <v>0</v>
      </c>
      <c r="AY23" s="13">
        <f t="shared" ref="AY23:AY25" si="45">VLOOKUP($AU23,$AN$22:$AR$25,5,FALSE)</f>
        <v>0</v>
      </c>
      <c r="AZ23" s="76">
        <v>6</v>
      </c>
      <c r="BA23" s="83">
        <v>41805</v>
      </c>
      <c r="BB23" s="99" t="s">
        <v>46</v>
      </c>
      <c r="BC23" s="79" t="s">
        <v>6</v>
      </c>
      <c r="BD23" s="80" t="s">
        <v>47</v>
      </c>
      <c r="BE23" s="82" t="e">
        <f>IF(G23=#REF!,2,0)</f>
        <v>#REF!</v>
      </c>
      <c r="BF23" s="81" t="s">
        <v>6</v>
      </c>
      <c r="BG23" s="82" t="e">
        <f>IF(I23=#REF!,2,0)</f>
        <v>#REF!</v>
      </c>
      <c r="BH23" s="82" t="e">
        <f>IF(J23=#REF!,1,0)</f>
        <v>#REF!</v>
      </c>
      <c r="BI23" s="66" t="e">
        <f t="shared" si="33"/>
        <v>#REF!</v>
      </c>
      <c r="BK23" s="69"/>
      <c r="BL23" s="106"/>
      <c r="BM23" s="106"/>
      <c r="BN23" s="106"/>
      <c r="BO23" s="106"/>
    </row>
    <row r="24" spans="2:67" ht="14.25" customHeight="1" x14ac:dyDescent="0.25">
      <c r="B24" s="4">
        <v>21</v>
      </c>
      <c r="C24" s="48">
        <v>41809.541666666664</v>
      </c>
      <c r="D24" s="44" t="s">
        <v>128</v>
      </c>
      <c r="E24" s="45" t="s">
        <v>6</v>
      </c>
      <c r="F24" s="46" t="s">
        <v>122</v>
      </c>
      <c r="G24" s="122"/>
      <c r="H24" s="59" t="s">
        <v>6</v>
      </c>
      <c r="I24" s="122"/>
      <c r="J24" s="122"/>
      <c r="K24" s="136" t="e">
        <f>IF(#REF!="",0,BI24)</f>
        <v>#REF!</v>
      </c>
      <c r="L24" s="126">
        <v>3</v>
      </c>
      <c r="M24" s="157" t="str">
        <f>VLOOKUP(L24,$AT$22:$AY$25,2,FALSE)</f>
        <v>Grekland</v>
      </c>
      <c r="N24" s="158">
        <f>VLOOKUP(M24,$AU$22:$AY$25,2,FALSE)</f>
        <v>0</v>
      </c>
      <c r="O24" s="158">
        <f>VLOOKUP(M24,$AU$22:$AY$25,3,FALSE)</f>
        <v>0</v>
      </c>
      <c r="P24" s="158">
        <f>VLOOKUP(M24,$AU$22:$AY$25,4,FALSE)</f>
        <v>0</v>
      </c>
      <c r="Q24" s="159">
        <f>VLOOKUP(M24,$AU$22:$AY$25,5,FALSE)</f>
        <v>0</v>
      </c>
      <c r="S24" s="129"/>
      <c r="T24" s="10"/>
      <c r="U24" s="10"/>
      <c r="V24" s="10"/>
      <c r="W24" s="10"/>
      <c r="Z24" s="17" t="s">
        <v>42</v>
      </c>
      <c r="AA24" s="18">
        <f t="shared" si="27"/>
        <v>0</v>
      </c>
      <c r="AB24" s="18">
        <f t="shared" si="28"/>
        <v>0</v>
      </c>
      <c r="AC24" s="18">
        <f t="shared" si="29"/>
        <v>0</v>
      </c>
      <c r="AD24" s="17" t="s">
        <v>46</v>
      </c>
      <c r="AE24" s="18">
        <f t="shared" si="30"/>
        <v>0</v>
      </c>
      <c r="AF24" s="14">
        <f t="shared" si="31"/>
        <v>0</v>
      </c>
      <c r="AG24" s="14">
        <f t="shared" si="32"/>
        <v>0</v>
      </c>
      <c r="AI24" s="13">
        <f>RANK($AJ24,$AJ$22:$AJ$25,1)+COUNTIF($AJ$22:$AJ24,$AJ24)-1</f>
        <v>3</v>
      </c>
      <c r="AJ24" s="13">
        <f>AK24+AL24+AM24</f>
        <v>1</v>
      </c>
      <c r="AK24" s="13">
        <f t="shared" si="34"/>
        <v>0</v>
      </c>
      <c r="AL24" s="13">
        <f t="shared" si="35"/>
        <v>0</v>
      </c>
      <c r="AM24" s="13">
        <f t="shared" si="36"/>
        <v>1</v>
      </c>
      <c r="AN24" s="17" t="s">
        <v>43</v>
      </c>
      <c r="AO24" s="13">
        <f t="shared" si="37"/>
        <v>0</v>
      </c>
      <c r="AP24" s="13">
        <f t="shared" si="38"/>
        <v>0</v>
      </c>
      <c r="AQ24" s="13">
        <f t="shared" si="39"/>
        <v>0</v>
      </c>
      <c r="AR24" s="13">
        <f t="shared" si="40"/>
        <v>0</v>
      </c>
      <c r="AT24" s="13">
        <v>3</v>
      </c>
      <c r="AU24" s="13" t="str">
        <f t="shared" si="41"/>
        <v>Grekland</v>
      </c>
      <c r="AV24" s="13">
        <f t="shared" si="42"/>
        <v>0</v>
      </c>
      <c r="AW24" s="13">
        <f t="shared" si="43"/>
        <v>0</v>
      </c>
      <c r="AX24" s="13">
        <f t="shared" si="44"/>
        <v>0</v>
      </c>
      <c r="AY24" s="13">
        <f t="shared" si="45"/>
        <v>0</v>
      </c>
      <c r="AZ24" s="76">
        <v>21</v>
      </c>
      <c r="BA24" s="83">
        <v>41809.541666666664</v>
      </c>
      <c r="BB24" s="78" t="s">
        <v>42</v>
      </c>
      <c r="BC24" s="79" t="s">
        <v>6</v>
      </c>
      <c r="BD24" s="80" t="s">
        <v>46</v>
      </c>
      <c r="BE24" s="82" t="e">
        <f>IF(G24=#REF!,2,0)</f>
        <v>#REF!</v>
      </c>
      <c r="BF24" s="81" t="s">
        <v>6</v>
      </c>
      <c r="BG24" s="82" t="e">
        <f>IF(I24=#REF!,2,0)</f>
        <v>#REF!</v>
      </c>
      <c r="BH24" s="82" t="e">
        <f>IF(J24=#REF!,1,0)</f>
        <v>#REF!</v>
      </c>
      <c r="BI24" s="66" t="e">
        <f t="shared" si="33"/>
        <v>#REF!</v>
      </c>
      <c r="BK24" s="84"/>
      <c r="BL24" s="106"/>
      <c r="BM24" s="106"/>
      <c r="BN24" s="106"/>
      <c r="BO24" s="106"/>
    </row>
    <row r="25" spans="2:67" ht="14.25" customHeight="1" x14ac:dyDescent="0.25">
      <c r="B25" s="4">
        <v>22</v>
      </c>
      <c r="C25" s="48">
        <v>41809.791666666664</v>
      </c>
      <c r="D25" s="44" t="s">
        <v>126</v>
      </c>
      <c r="E25" s="45" t="s">
        <v>6</v>
      </c>
      <c r="F25" s="46" t="s">
        <v>127</v>
      </c>
      <c r="G25" s="122"/>
      <c r="H25" s="59" t="s">
        <v>6</v>
      </c>
      <c r="I25" s="122"/>
      <c r="J25" s="122"/>
      <c r="K25" s="136" t="e">
        <f>IF(#REF!="",0,BI25)</f>
        <v>#REF!</v>
      </c>
      <c r="L25" s="126">
        <v>4</v>
      </c>
      <c r="M25" s="146" t="str">
        <f>VLOOKUP(L25,$AT$22:$AY$25,2,FALSE)</f>
        <v>Japan</v>
      </c>
      <c r="N25" s="143">
        <f>VLOOKUP(M25,$AU$22:$AY$25,2,FALSE)</f>
        <v>0</v>
      </c>
      <c r="O25" s="143">
        <f>VLOOKUP(M25,$AU$22:$AY$25,3,FALSE)</f>
        <v>0</v>
      </c>
      <c r="P25" s="143">
        <f>VLOOKUP(M25,$AU$22:$AY$25,4,FALSE)</f>
        <v>0</v>
      </c>
      <c r="Q25" s="144">
        <f>VLOOKUP(M25,$AU$22:$AY$25,5,FALSE)</f>
        <v>0</v>
      </c>
      <c r="S25" s="129"/>
      <c r="T25" s="10"/>
      <c r="U25" s="10"/>
      <c r="V25" s="10"/>
      <c r="W25" s="10"/>
      <c r="Z25" s="17" t="s">
        <v>47</v>
      </c>
      <c r="AA25" s="18">
        <f t="shared" si="27"/>
        <v>0</v>
      </c>
      <c r="AB25" s="18">
        <f t="shared" si="28"/>
        <v>0</v>
      </c>
      <c r="AC25" s="18">
        <f t="shared" si="29"/>
        <v>0</v>
      </c>
      <c r="AD25" s="17" t="s">
        <v>43</v>
      </c>
      <c r="AE25" s="18">
        <f t="shared" si="30"/>
        <v>0</v>
      </c>
      <c r="AF25" s="14">
        <f t="shared" si="31"/>
        <v>0</v>
      </c>
      <c r="AG25" s="14">
        <f t="shared" si="32"/>
        <v>0</v>
      </c>
      <c r="AI25" s="13">
        <f>RANK($AJ25,$AJ$22:$AJ$25,1)+COUNTIF($AJ$22:$AJ25,$AJ25)-1</f>
        <v>4</v>
      </c>
      <c r="AJ25" s="13">
        <f>AK25+AL25+AM25</f>
        <v>1</v>
      </c>
      <c r="AK25" s="13">
        <f t="shared" si="34"/>
        <v>0</v>
      </c>
      <c r="AL25" s="13">
        <f t="shared" si="35"/>
        <v>0</v>
      </c>
      <c r="AM25" s="13">
        <f t="shared" si="36"/>
        <v>1</v>
      </c>
      <c r="AN25" s="17" t="s">
        <v>47</v>
      </c>
      <c r="AO25" s="13">
        <f t="shared" si="37"/>
        <v>0</v>
      </c>
      <c r="AP25" s="13">
        <f t="shared" si="38"/>
        <v>0</v>
      </c>
      <c r="AQ25" s="13">
        <f t="shared" si="39"/>
        <v>0</v>
      </c>
      <c r="AR25" s="13">
        <f t="shared" si="40"/>
        <v>0</v>
      </c>
      <c r="AT25" s="13">
        <v>4</v>
      </c>
      <c r="AU25" s="13" t="str">
        <f t="shared" si="41"/>
        <v>Japan</v>
      </c>
      <c r="AV25" s="13">
        <f t="shared" si="42"/>
        <v>0</v>
      </c>
      <c r="AW25" s="13">
        <f t="shared" si="43"/>
        <v>0</v>
      </c>
      <c r="AX25" s="13">
        <f t="shared" si="44"/>
        <v>0</v>
      </c>
      <c r="AY25" s="13">
        <f t="shared" si="45"/>
        <v>0</v>
      </c>
      <c r="AZ25" s="76">
        <v>22</v>
      </c>
      <c r="BA25" s="83">
        <v>41809.791666666664</v>
      </c>
      <c r="BB25" s="78" t="s">
        <v>47</v>
      </c>
      <c r="BC25" s="79" t="s">
        <v>6</v>
      </c>
      <c r="BD25" s="80" t="s">
        <v>43</v>
      </c>
      <c r="BE25" s="82" t="e">
        <f>IF(G25=#REF!,2,0)</f>
        <v>#REF!</v>
      </c>
      <c r="BF25" s="81" t="s">
        <v>6</v>
      </c>
      <c r="BG25" s="82" t="e">
        <f>IF(I25=#REF!,2,0)</f>
        <v>#REF!</v>
      </c>
      <c r="BH25" s="82" t="e">
        <f>IF(J25=#REF!,1,0)</f>
        <v>#REF!</v>
      </c>
      <c r="BI25" s="66" t="e">
        <f t="shared" si="33"/>
        <v>#REF!</v>
      </c>
      <c r="BK25" s="84"/>
      <c r="BL25" s="106"/>
      <c r="BM25" s="106"/>
      <c r="BN25" s="106"/>
      <c r="BO25" s="106"/>
    </row>
    <row r="26" spans="2:67" ht="14.25" customHeight="1" x14ac:dyDescent="0.25">
      <c r="B26" s="4">
        <v>37</v>
      </c>
      <c r="C26" s="48">
        <v>41814.666666666664</v>
      </c>
      <c r="D26" s="44" t="s">
        <v>126</v>
      </c>
      <c r="E26" s="45" t="s">
        <v>6</v>
      </c>
      <c r="F26" s="46" t="s">
        <v>128</v>
      </c>
      <c r="G26" s="122"/>
      <c r="H26" s="59" t="s">
        <v>6</v>
      </c>
      <c r="I26" s="122"/>
      <c r="J26" s="122"/>
      <c r="K26" s="136" t="e">
        <f>IF(#REF!="",0,BI26)</f>
        <v>#REF!</v>
      </c>
      <c r="N26" s="148"/>
      <c r="O26" s="148"/>
      <c r="P26" s="148"/>
      <c r="Q26" s="148"/>
      <c r="S26" s="129"/>
      <c r="T26" s="10"/>
      <c r="U26" s="10"/>
      <c r="V26" s="10"/>
      <c r="W26" s="10"/>
      <c r="Z26" s="17" t="s">
        <v>47</v>
      </c>
      <c r="AA26" s="18">
        <f t="shared" si="27"/>
        <v>0</v>
      </c>
      <c r="AB26" s="18">
        <f t="shared" si="28"/>
        <v>0</v>
      </c>
      <c r="AC26" s="18">
        <f t="shared" si="29"/>
        <v>0</v>
      </c>
      <c r="AD26" s="17" t="s">
        <v>42</v>
      </c>
      <c r="AE26" s="18">
        <f t="shared" si="30"/>
        <v>0</v>
      </c>
      <c r="AF26" s="14">
        <f t="shared" si="31"/>
        <v>0</v>
      </c>
      <c r="AG26" s="14">
        <f t="shared" si="32"/>
        <v>0</v>
      </c>
      <c r="AZ26" s="76">
        <v>37</v>
      </c>
      <c r="BA26" s="83">
        <v>41814.666666666664</v>
      </c>
      <c r="BB26" s="78" t="s">
        <v>47</v>
      </c>
      <c r="BC26" s="79" t="s">
        <v>6</v>
      </c>
      <c r="BD26" s="80" t="s">
        <v>42</v>
      </c>
      <c r="BE26" s="82" t="e">
        <f>IF(G26=#REF!,2,0)</f>
        <v>#REF!</v>
      </c>
      <c r="BF26" s="81" t="s">
        <v>6</v>
      </c>
      <c r="BG26" s="82" t="e">
        <f>IF(I26=#REF!,2,0)</f>
        <v>#REF!</v>
      </c>
      <c r="BH26" s="82" t="e">
        <f>IF(J26=#REF!,1,0)</f>
        <v>#REF!</v>
      </c>
      <c r="BI26" s="66" t="e">
        <f t="shared" si="33"/>
        <v>#REF!</v>
      </c>
      <c r="BL26" s="106"/>
      <c r="BM26" s="106"/>
      <c r="BN26" s="106"/>
      <c r="BO26" s="106"/>
    </row>
    <row r="27" spans="2:67" ht="14.25" customHeight="1" x14ac:dyDescent="0.25">
      <c r="B27" s="4">
        <v>38</v>
      </c>
      <c r="C27" s="48">
        <v>41814.708333333336</v>
      </c>
      <c r="D27" s="44" t="s">
        <v>127</v>
      </c>
      <c r="E27" s="45" t="s">
        <v>6</v>
      </c>
      <c r="F27" s="46" t="s">
        <v>122</v>
      </c>
      <c r="G27" s="122"/>
      <c r="H27" s="59" t="s">
        <v>6</v>
      </c>
      <c r="I27" s="122"/>
      <c r="J27" s="122"/>
      <c r="K27" s="136" t="e">
        <f>IF(#REF!="",0,BI27)</f>
        <v>#REF!</v>
      </c>
      <c r="N27" s="148"/>
      <c r="O27" s="148"/>
      <c r="P27" s="148"/>
      <c r="Q27" s="148"/>
      <c r="S27" s="129"/>
      <c r="T27" s="10"/>
      <c r="U27" s="10"/>
      <c r="V27" s="10"/>
      <c r="W27" s="10"/>
      <c r="Z27" s="17" t="s">
        <v>43</v>
      </c>
      <c r="AA27" s="18">
        <f t="shared" si="27"/>
        <v>0</v>
      </c>
      <c r="AB27" s="18">
        <f t="shared" si="28"/>
        <v>0</v>
      </c>
      <c r="AC27" s="18">
        <f t="shared" si="29"/>
        <v>0</v>
      </c>
      <c r="AD27" s="17" t="s">
        <v>46</v>
      </c>
      <c r="AE27" s="18">
        <f t="shared" si="30"/>
        <v>0</v>
      </c>
      <c r="AF27" s="14">
        <f t="shared" si="31"/>
        <v>0</v>
      </c>
      <c r="AG27" s="14">
        <f t="shared" si="32"/>
        <v>0</v>
      </c>
      <c r="AZ27" s="76">
        <v>38</v>
      </c>
      <c r="BA27" s="83">
        <v>41814.708333333336</v>
      </c>
      <c r="BB27" s="78" t="s">
        <v>43</v>
      </c>
      <c r="BC27" s="79" t="s">
        <v>6</v>
      </c>
      <c r="BD27" s="80" t="s">
        <v>46</v>
      </c>
      <c r="BE27" s="82" t="e">
        <f>IF(G27=#REF!,2,0)</f>
        <v>#REF!</v>
      </c>
      <c r="BF27" s="81" t="s">
        <v>6</v>
      </c>
      <c r="BG27" s="82" t="e">
        <f>IF(I27=#REF!,2,0)</f>
        <v>#REF!</v>
      </c>
      <c r="BH27" s="82" t="e">
        <f>IF(J27=#REF!,1,0)</f>
        <v>#REF!</v>
      </c>
      <c r="BI27" s="66" t="e">
        <f t="shared" si="33"/>
        <v>#REF!</v>
      </c>
      <c r="BL27" s="106"/>
      <c r="BM27" s="106"/>
      <c r="BN27" s="106"/>
      <c r="BO27" s="106"/>
    </row>
    <row r="28" spans="2:67" ht="14.25" customHeight="1" x14ac:dyDescent="0.25">
      <c r="C28" s="19"/>
      <c r="K28" s="149"/>
      <c r="N28" s="148"/>
      <c r="O28" s="148"/>
      <c r="P28" s="148"/>
      <c r="Q28" s="148"/>
      <c r="S28" s="129"/>
      <c r="T28" s="10"/>
      <c r="U28" s="10"/>
      <c r="V28" s="10"/>
      <c r="W28" s="10"/>
      <c r="BA28" s="91"/>
      <c r="BI28" s="67"/>
      <c r="BL28" s="106"/>
      <c r="BM28" s="106"/>
      <c r="BN28" s="106"/>
      <c r="BO28" s="106"/>
    </row>
    <row r="29" spans="2:67" s="24" customFormat="1" ht="14.25" customHeight="1" x14ac:dyDescent="0.25">
      <c r="B29" s="1" t="s">
        <v>53</v>
      </c>
      <c r="C29" s="22"/>
      <c r="D29" s="7"/>
      <c r="E29" s="8"/>
      <c r="F29" s="7"/>
      <c r="G29" s="8"/>
      <c r="H29" s="8"/>
      <c r="I29" s="8"/>
      <c r="J29" s="8"/>
      <c r="K29" s="149"/>
      <c r="L29" s="150"/>
      <c r="M29" s="151"/>
      <c r="N29" s="152"/>
      <c r="O29" s="152"/>
      <c r="P29" s="152"/>
      <c r="Q29" s="152"/>
      <c r="R29" s="151"/>
      <c r="S29" s="151"/>
      <c r="Z29" s="11"/>
      <c r="AA29" s="18"/>
      <c r="AB29" s="18"/>
      <c r="AC29" s="18"/>
      <c r="AD29" s="11"/>
      <c r="AE29" s="25"/>
      <c r="AF29" s="26"/>
      <c r="AG29" s="26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69" t="s">
        <v>53</v>
      </c>
      <c r="BA29" s="93"/>
      <c r="BB29" s="70"/>
      <c r="BC29" s="71"/>
      <c r="BD29" s="70"/>
      <c r="BE29" s="71"/>
      <c r="BF29" s="71"/>
      <c r="BG29" s="71"/>
      <c r="BH29" s="71"/>
      <c r="BI29" s="68"/>
      <c r="BJ29" s="34"/>
      <c r="BK29" s="36"/>
      <c r="BL29" s="68"/>
      <c r="BM29" s="68"/>
      <c r="BN29" s="68"/>
      <c r="BO29" s="68"/>
    </row>
    <row r="30" spans="2:67" s="24" customFormat="1" ht="14.25" customHeight="1" x14ac:dyDescent="0.25">
      <c r="B30" s="55" t="s">
        <v>2</v>
      </c>
      <c r="C30" s="56" t="s">
        <v>3</v>
      </c>
      <c r="D30" s="189" t="s">
        <v>2</v>
      </c>
      <c r="E30" s="190"/>
      <c r="F30" s="191"/>
      <c r="G30" s="190" t="s">
        <v>4</v>
      </c>
      <c r="H30" s="190"/>
      <c r="I30" s="190"/>
      <c r="J30" s="57" t="s">
        <v>81</v>
      </c>
      <c r="K30" s="153" t="s">
        <v>88</v>
      </c>
      <c r="L30" s="150"/>
      <c r="M30" s="132" t="s">
        <v>53</v>
      </c>
      <c r="N30" s="133" t="s">
        <v>88</v>
      </c>
      <c r="O30" s="133" t="s">
        <v>89</v>
      </c>
      <c r="P30" s="133" t="s">
        <v>90</v>
      </c>
      <c r="Q30" s="134" t="s">
        <v>100</v>
      </c>
      <c r="R30" s="151"/>
      <c r="S30" s="151"/>
      <c r="Z30" s="15" t="s">
        <v>86</v>
      </c>
      <c r="AA30" s="15" t="s">
        <v>88</v>
      </c>
      <c r="AB30" s="15" t="s">
        <v>89</v>
      </c>
      <c r="AC30" s="15" t="s">
        <v>90</v>
      </c>
      <c r="AD30" s="15" t="s">
        <v>87</v>
      </c>
      <c r="AE30" s="15" t="s">
        <v>88</v>
      </c>
      <c r="AF30" s="15" t="s">
        <v>89</v>
      </c>
      <c r="AG30" s="15" t="s">
        <v>90</v>
      </c>
      <c r="AH30" s="25"/>
      <c r="AI30" s="16" t="s">
        <v>98</v>
      </c>
      <c r="AJ30" s="16" t="s">
        <v>97</v>
      </c>
      <c r="AK30" s="16" t="s">
        <v>96</v>
      </c>
      <c r="AL30" s="15" t="s">
        <v>95</v>
      </c>
      <c r="AM30" s="15" t="s">
        <v>94</v>
      </c>
      <c r="AN30" s="15" t="s">
        <v>91</v>
      </c>
      <c r="AO30" s="15" t="s">
        <v>88</v>
      </c>
      <c r="AP30" s="15" t="s">
        <v>89</v>
      </c>
      <c r="AQ30" s="15" t="s">
        <v>90</v>
      </c>
      <c r="AR30" s="16" t="s">
        <v>92</v>
      </c>
      <c r="AS30" s="25"/>
      <c r="AT30" s="15" t="s">
        <v>93</v>
      </c>
      <c r="AU30" s="15" t="s">
        <v>91</v>
      </c>
      <c r="AV30" s="15" t="s">
        <v>88</v>
      </c>
      <c r="AW30" s="15" t="s">
        <v>89</v>
      </c>
      <c r="AX30" s="15" t="s">
        <v>90</v>
      </c>
      <c r="AY30" s="16" t="s">
        <v>92</v>
      </c>
      <c r="AZ30" s="98" t="s">
        <v>2</v>
      </c>
      <c r="BA30" s="96" t="s">
        <v>3</v>
      </c>
      <c r="BB30" s="192" t="s">
        <v>2</v>
      </c>
      <c r="BC30" s="193"/>
      <c r="BD30" s="194"/>
      <c r="BE30" s="193" t="s">
        <v>4</v>
      </c>
      <c r="BF30" s="193"/>
      <c r="BG30" s="193"/>
      <c r="BH30" s="97" t="s">
        <v>81</v>
      </c>
      <c r="BI30" s="58" t="s">
        <v>88</v>
      </c>
      <c r="BJ30" s="34"/>
      <c r="BK30" s="72"/>
      <c r="BL30" s="68"/>
      <c r="BM30" s="68"/>
      <c r="BN30" s="68"/>
      <c r="BO30" s="68"/>
    </row>
    <row r="31" spans="2:67" ht="14.25" customHeight="1" x14ac:dyDescent="0.25">
      <c r="B31" s="4">
        <v>7</v>
      </c>
      <c r="C31" s="48">
        <v>41804.666666666664</v>
      </c>
      <c r="D31" s="44" t="s">
        <v>137</v>
      </c>
      <c r="E31" s="45" t="s">
        <v>6</v>
      </c>
      <c r="F31" s="46" t="s">
        <v>140</v>
      </c>
      <c r="G31" s="122"/>
      <c r="H31" s="59" t="s">
        <v>6</v>
      </c>
      <c r="I31" s="122"/>
      <c r="J31" s="122"/>
      <c r="K31" s="136" t="e">
        <f>IF(#REF!="",0,BI31)</f>
        <v>#REF!</v>
      </c>
      <c r="L31" s="137">
        <v>1</v>
      </c>
      <c r="M31" s="138" t="str">
        <f>VLOOKUP(L31,$AT$31:$AY$34,2,FALSE)</f>
        <v>Uruguay</v>
      </c>
      <c r="N31" s="139">
        <f>VLOOKUP(M31,$AU$31:$AY$34,2,FALSE)</f>
        <v>0</v>
      </c>
      <c r="O31" s="139">
        <f>VLOOKUP(M31,$AU$31:$AY$34,3,FALSE)</f>
        <v>0</v>
      </c>
      <c r="P31" s="139">
        <f>VLOOKUP(M31,$AU$31:$AY$34,4,FALSE)</f>
        <v>0</v>
      </c>
      <c r="Q31" s="140">
        <f>VLOOKUP(M31,$AU$31:$AY$34,5,FALSE)</f>
        <v>0</v>
      </c>
      <c r="S31" s="129"/>
      <c r="T31" s="10"/>
      <c r="U31" s="10"/>
      <c r="V31" s="10"/>
      <c r="W31" s="10"/>
      <c r="Z31" s="17" t="s">
        <v>55</v>
      </c>
      <c r="AA31" s="18">
        <f t="shared" ref="AA31:AA36" si="46">IF(G31="",0,IF($G31&lt;$I31,0,IF($G31=$I31,1,3)))</f>
        <v>0</v>
      </c>
      <c r="AB31" s="18">
        <f t="shared" ref="AB31:AB36" si="47">G31</f>
        <v>0</v>
      </c>
      <c r="AC31" s="18">
        <f t="shared" ref="AC31:AC36" si="48">I31</f>
        <v>0</v>
      </c>
      <c r="AD31" s="17" t="s">
        <v>56</v>
      </c>
      <c r="AE31" s="18">
        <f t="shared" ref="AE31:AE36" si="49">IF(I31="",0,IF(I31&lt;G31,0,IF(G31=I31,1,3)))</f>
        <v>0</v>
      </c>
      <c r="AF31" s="14">
        <f t="shared" ref="AF31:AF36" si="50">I31</f>
        <v>0</v>
      </c>
      <c r="AG31" s="14">
        <f t="shared" ref="AG31:AG36" si="51">G31</f>
        <v>0</v>
      </c>
      <c r="AI31" s="13">
        <f>RANK($AJ31,$AJ$31:$AJ$34,1)+COUNTIF($AJ$31:$AJ31,$AJ31)-1</f>
        <v>1</v>
      </c>
      <c r="AJ31" s="13">
        <f>AK31+AL31+AM31</f>
        <v>1</v>
      </c>
      <c r="AK31" s="13">
        <f>SUMPRODUCT(($AO$31:$AO$34=AO31)*($AR$31:$AR$34=AR31)*($AP$31:$AP$34&gt;AP31))</f>
        <v>0</v>
      </c>
      <c r="AL31" s="13">
        <f>SUMPRODUCT(($AO$31:$AO$34=AO31)*($AR$31:$AR$34&gt;AR31))</f>
        <v>0</v>
      </c>
      <c r="AM31" s="13">
        <f>RANK(AO31,$AO$31:$AO$34)</f>
        <v>1</v>
      </c>
      <c r="AN31" s="17" t="s">
        <v>55</v>
      </c>
      <c r="AO31" s="13">
        <f>SUMIF($Z$31:$Z$36,$AN31,$AA$31:$AA$36)+SUMIF($AD$31:$AD$36,$AN31,$AE$31:$AE$36)</f>
        <v>0</v>
      </c>
      <c r="AP31" s="13">
        <f>SUMIF($Z$31:$Z$36,$AN31,$AB$31:$AB$36)+SUMIF($AD$31:$AD$36,$AN31,$AF$31:$AF$36)</f>
        <v>0</v>
      </c>
      <c r="AQ31" s="13">
        <f>SUMIF($Z$31:$Z$36,$AN31,$AC$31:$AC$36)+SUMIF($AD$31:$AD$36,$AN31,$AG$31:$AG$36)</f>
        <v>0</v>
      </c>
      <c r="AR31" s="13">
        <f>AP31-AQ31</f>
        <v>0</v>
      </c>
      <c r="AT31" s="13">
        <v>1</v>
      </c>
      <c r="AU31" s="13" t="str">
        <f>VLOOKUP($AT31,$AI$31:$AR$34,6,FALSE)</f>
        <v>Uruguay</v>
      </c>
      <c r="AV31" s="13">
        <f>VLOOKUP($AU31,$AN$31:$AR$34,2,FALSE)</f>
        <v>0</v>
      </c>
      <c r="AW31" s="13">
        <f>VLOOKUP($AU31,$AN$31:$AR$34,3,FALSE)</f>
        <v>0</v>
      </c>
      <c r="AX31" s="13">
        <f>VLOOKUP($AU31,$AN$31:$AR$34,4,FALSE)</f>
        <v>0</v>
      </c>
      <c r="AY31" s="13">
        <f>VLOOKUP($AU31,$AN$31:$AR$34,5,FALSE)</f>
        <v>0</v>
      </c>
      <c r="AZ31" s="76">
        <v>7</v>
      </c>
      <c r="BA31" s="83">
        <v>41804.666666666664</v>
      </c>
      <c r="BB31" s="78" t="s">
        <v>55</v>
      </c>
      <c r="BC31" s="79" t="s">
        <v>6</v>
      </c>
      <c r="BD31" s="80" t="s">
        <v>56</v>
      </c>
      <c r="BE31" s="82" t="e">
        <f>IF(G31=#REF!,2,0)</f>
        <v>#REF!</v>
      </c>
      <c r="BF31" s="81" t="s">
        <v>6</v>
      </c>
      <c r="BG31" s="82" t="e">
        <f>IF(I31=#REF!,2,0)</f>
        <v>#REF!</v>
      </c>
      <c r="BH31" s="82" t="e">
        <f>IF(J31=#REF!,1,0)</f>
        <v>#REF!</v>
      </c>
      <c r="BI31" s="66" t="e">
        <f t="shared" ref="BI31:BI36" si="52">SUM(BE31+BG31+BH31)</f>
        <v>#REF!</v>
      </c>
      <c r="BJ31" s="35"/>
      <c r="BK31" s="69"/>
      <c r="BL31" s="106"/>
      <c r="BM31" s="106"/>
      <c r="BN31" s="106"/>
      <c r="BO31" s="106"/>
    </row>
    <row r="32" spans="2:67" ht="14.25" customHeight="1" x14ac:dyDescent="0.25">
      <c r="B32" s="4">
        <v>8</v>
      </c>
      <c r="C32" s="48">
        <v>41804.75</v>
      </c>
      <c r="D32" s="44" t="s">
        <v>138</v>
      </c>
      <c r="E32" s="45" t="s">
        <v>6</v>
      </c>
      <c r="F32" s="46" t="s">
        <v>139</v>
      </c>
      <c r="G32" s="122"/>
      <c r="H32" s="59" t="s">
        <v>6</v>
      </c>
      <c r="I32" s="122"/>
      <c r="J32" s="122"/>
      <c r="K32" s="136" t="e">
        <f>IF(#REF!="",0,BI32)</f>
        <v>#REF!</v>
      </c>
      <c r="L32" s="126">
        <v>2</v>
      </c>
      <c r="M32" s="142" t="str">
        <f>VLOOKUP(L32,$AT$31:$AY$34,2,FALSE)</f>
        <v>England</v>
      </c>
      <c r="N32" s="143">
        <f>VLOOKUP(M32,$AU$31:$AY$34,2,FALSE)</f>
        <v>0</v>
      </c>
      <c r="O32" s="143">
        <f>VLOOKUP(M32,$AU$31:$AY$34,3,FALSE)</f>
        <v>0</v>
      </c>
      <c r="P32" s="143">
        <f>VLOOKUP(M32,$AU$31:$AY$34,4,FALSE)</f>
        <v>0</v>
      </c>
      <c r="Q32" s="144">
        <f>VLOOKUP(M32,$AU$31:$AY$34,5,FALSE)</f>
        <v>0</v>
      </c>
      <c r="S32" s="129"/>
      <c r="T32" s="10"/>
      <c r="U32" s="10"/>
      <c r="V32" s="10"/>
      <c r="W32" s="10"/>
      <c r="Z32" s="17" t="s">
        <v>59</v>
      </c>
      <c r="AA32" s="18">
        <f t="shared" si="46"/>
        <v>0</v>
      </c>
      <c r="AB32" s="18">
        <f t="shared" si="47"/>
        <v>0</v>
      </c>
      <c r="AC32" s="18">
        <f t="shared" si="48"/>
        <v>0</v>
      </c>
      <c r="AD32" s="17" t="s">
        <v>60</v>
      </c>
      <c r="AE32" s="18">
        <f t="shared" si="49"/>
        <v>0</v>
      </c>
      <c r="AF32" s="14">
        <f t="shared" si="50"/>
        <v>0</v>
      </c>
      <c r="AG32" s="14">
        <f t="shared" si="51"/>
        <v>0</v>
      </c>
      <c r="AI32" s="13">
        <f>RANK($AJ32,$AJ$31:$AJ$34,1)+COUNTIF($AJ$31:$AJ32,$AJ32)-1</f>
        <v>2</v>
      </c>
      <c r="AJ32" s="13">
        <f>AK32+AL32+AM32</f>
        <v>1</v>
      </c>
      <c r="AK32" s="13">
        <f t="shared" ref="AK32:AK34" si="53">SUMPRODUCT(($AO$31:$AO$34=AO32)*($AR$31:$AR$34=AR32)*($AP$31:$AP$34&gt;AP32))</f>
        <v>0</v>
      </c>
      <c r="AL32" s="13">
        <f t="shared" ref="AL32:AL34" si="54">SUMPRODUCT(($AO$31:$AO$34=AO32)*($AR$31:$AR$34&gt;AR32))</f>
        <v>0</v>
      </c>
      <c r="AM32" s="13">
        <f t="shared" ref="AM32:AM34" si="55">RANK(AO32,$AO$31:$AO$34)</f>
        <v>1</v>
      </c>
      <c r="AN32" s="17" t="s">
        <v>59</v>
      </c>
      <c r="AO32" s="13">
        <f t="shared" ref="AO32:AO34" si="56">SUMIF($Z$31:$Z$36,$AN32,$AA$31:$AA$36)+SUMIF($AD$31:$AD$36,$AN32,$AE$31:$AE$36)</f>
        <v>0</v>
      </c>
      <c r="AP32" s="13">
        <f t="shared" ref="AP32:AP34" si="57">SUMIF($Z$31:$Z$36,$AN32,$AB$31:$AB$36)+SUMIF($AD$31:$AD$36,$AN32,$AF$31:$AF$36)</f>
        <v>0</v>
      </c>
      <c r="AQ32" s="13">
        <f t="shared" ref="AQ32:AQ34" si="58">SUMIF($Z$31:$Z$36,$AN32,$AC$31:$AC$36)+SUMIF($AD$31:$AD$36,$AN32,$AG$31:$AG$36)</f>
        <v>0</v>
      </c>
      <c r="AR32" s="13">
        <f t="shared" ref="AR32:AR34" si="59">AP32-AQ32</f>
        <v>0</v>
      </c>
      <c r="AT32" s="13">
        <v>2</v>
      </c>
      <c r="AU32" s="13" t="str">
        <f t="shared" ref="AU32:AU34" si="60">VLOOKUP($AT32,$AI$31:$AR$34,6,FALSE)</f>
        <v>England</v>
      </c>
      <c r="AV32" s="13">
        <f t="shared" ref="AV32:AV34" si="61">VLOOKUP($AU32,$AN$31:$AR$34,2,FALSE)</f>
        <v>0</v>
      </c>
      <c r="AW32" s="13">
        <f t="shared" ref="AW32:AW34" si="62">VLOOKUP($AU32,$AN$31:$AR$34,3,FALSE)</f>
        <v>0</v>
      </c>
      <c r="AX32" s="13">
        <f t="shared" ref="AX32:AX34" si="63">VLOOKUP($AU32,$AN$31:$AR$34,4,FALSE)</f>
        <v>0</v>
      </c>
      <c r="AY32" s="13">
        <f t="shared" ref="AY32:AY34" si="64">VLOOKUP($AU32,$AN$31:$AR$34,5,FALSE)</f>
        <v>0</v>
      </c>
      <c r="AZ32" s="76">
        <v>8</v>
      </c>
      <c r="BA32" s="83">
        <v>41804.75</v>
      </c>
      <c r="BB32" s="78" t="s">
        <v>59</v>
      </c>
      <c r="BC32" s="79" t="s">
        <v>6</v>
      </c>
      <c r="BD32" s="80" t="s">
        <v>60</v>
      </c>
      <c r="BE32" s="82" t="e">
        <f>IF(G32=#REF!,2,0)</f>
        <v>#REF!</v>
      </c>
      <c r="BF32" s="81" t="s">
        <v>6</v>
      </c>
      <c r="BG32" s="82" t="e">
        <f>IF(I32=#REF!,2,0)</f>
        <v>#REF!</v>
      </c>
      <c r="BH32" s="82" t="e">
        <f>IF(J32=#REF!,1,0)</f>
        <v>#REF!</v>
      </c>
      <c r="BI32" s="66" t="e">
        <f t="shared" si="52"/>
        <v>#REF!</v>
      </c>
      <c r="BK32" s="69"/>
      <c r="BL32" s="106"/>
      <c r="BM32" s="106"/>
      <c r="BN32" s="106"/>
      <c r="BO32" s="106"/>
    </row>
    <row r="33" spans="2:67" ht="14.25" customHeight="1" x14ac:dyDescent="0.25">
      <c r="B33" s="4">
        <v>23</v>
      </c>
      <c r="C33" s="48">
        <v>41809.666666666664</v>
      </c>
      <c r="D33" s="44" t="s">
        <v>137</v>
      </c>
      <c r="E33" s="45" t="s">
        <v>6</v>
      </c>
      <c r="F33" s="46" t="s">
        <v>138</v>
      </c>
      <c r="G33" s="122"/>
      <c r="H33" s="59" t="s">
        <v>6</v>
      </c>
      <c r="I33" s="122"/>
      <c r="J33" s="122"/>
      <c r="K33" s="136" t="e">
        <f>IF(#REF!="",0,BI33)</f>
        <v>#REF!</v>
      </c>
      <c r="L33" s="126">
        <v>3</v>
      </c>
      <c r="M33" s="157" t="str">
        <f>VLOOKUP(L33,$AT$31:$AY$34,2,FALSE)</f>
        <v>Costa Rica</v>
      </c>
      <c r="N33" s="158">
        <f>VLOOKUP(M33,$AU$31:$AY$34,2,FALSE)</f>
        <v>0</v>
      </c>
      <c r="O33" s="158">
        <f>VLOOKUP(M33,$AU$31:$AY$34,3,FALSE)</f>
        <v>0</v>
      </c>
      <c r="P33" s="158">
        <f>VLOOKUP(M33,$AU$31:$AY$34,4,FALSE)</f>
        <v>0</v>
      </c>
      <c r="Q33" s="159">
        <f>VLOOKUP(M33,$AU$31:$AY$34,5,FALSE)</f>
        <v>0</v>
      </c>
      <c r="S33" s="129"/>
      <c r="T33" s="10"/>
      <c r="U33" s="10"/>
      <c r="V33" s="10"/>
      <c r="W33" s="10"/>
      <c r="Z33" s="17" t="s">
        <v>55</v>
      </c>
      <c r="AA33" s="18">
        <f t="shared" si="46"/>
        <v>0</v>
      </c>
      <c r="AB33" s="18">
        <f t="shared" si="47"/>
        <v>0</v>
      </c>
      <c r="AC33" s="18">
        <f t="shared" si="48"/>
        <v>0</v>
      </c>
      <c r="AD33" s="17" t="s">
        <v>59</v>
      </c>
      <c r="AE33" s="18">
        <f t="shared" si="49"/>
        <v>0</v>
      </c>
      <c r="AF33" s="14">
        <f t="shared" si="50"/>
        <v>0</v>
      </c>
      <c r="AG33" s="14">
        <f t="shared" si="51"/>
        <v>0</v>
      </c>
      <c r="AI33" s="13">
        <f>RANK($AJ33,$AJ$31:$AJ$34,1)+COUNTIF($AJ$31:$AJ33,$AJ33)-1</f>
        <v>3</v>
      </c>
      <c r="AJ33" s="13">
        <f>AK33+AL33+AM33</f>
        <v>1</v>
      </c>
      <c r="AK33" s="13">
        <f t="shared" si="53"/>
        <v>0</v>
      </c>
      <c r="AL33" s="13">
        <f t="shared" si="54"/>
        <v>0</v>
      </c>
      <c r="AM33" s="13">
        <f t="shared" si="55"/>
        <v>1</v>
      </c>
      <c r="AN33" s="17" t="s">
        <v>56</v>
      </c>
      <c r="AO33" s="13">
        <f t="shared" si="56"/>
        <v>0</v>
      </c>
      <c r="AP33" s="13">
        <f t="shared" si="57"/>
        <v>0</v>
      </c>
      <c r="AQ33" s="13">
        <f t="shared" si="58"/>
        <v>0</v>
      </c>
      <c r="AR33" s="13">
        <f t="shared" si="59"/>
        <v>0</v>
      </c>
      <c r="AT33" s="13">
        <v>3</v>
      </c>
      <c r="AU33" s="13" t="str">
        <f t="shared" si="60"/>
        <v>Costa Rica</v>
      </c>
      <c r="AV33" s="13">
        <f t="shared" si="61"/>
        <v>0</v>
      </c>
      <c r="AW33" s="13">
        <f t="shared" si="62"/>
        <v>0</v>
      </c>
      <c r="AX33" s="13">
        <f t="shared" si="63"/>
        <v>0</v>
      </c>
      <c r="AY33" s="13">
        <f t="shared" si="64"/>
        <v>0</v>
      </c>
      <c r="AZ33" s="76">
        <v>23</v>
      </c>
      <c r="BA33" s="83">
        <v>41809.666666666664</v>
      </c>
      <c r="BB33" s="78" t="s">
        <v>55</v>
      </c>
      <c r="BC33" s="79" t="s">
        <v>6</v>
      </c>
      <c r="BD33" s="80" t="s">
        <v>59</v>
      </c>
      <c r="BE33" s="82" t="e">
        <f>IF(G33=#REF!,2,0)</f>
        <v>#REF!</v>
      </c>
      <c r="BF33" s="81" t="s">
        <v>6</v>
      </c>
      <c r="BG33" s="82" t="e">
        <f>IF(I33=#REF!,2,0)</f>
        <v>#REF!</v>
      </c>
      <c r="BH33" s="82" t="e">
        <f>IF(J33=#REF!,1,0)</f>
        <v>#REF!</v>
      </c>
      <c r="BI33" s="66" t="e">
        <f t="shared" si="52"/>
        <v>#REF!</v>
      </c>
      <c r="BK33" s="84"/>
      <c r="BL33" s="106"/>
      <c r="BM33" s="106"/>
      <c r="BN33" s="106"/>
      <c r="BO33" s="106"/>
    </row>
    <row r="34" spans="2:67" ht="14.25" customHeight="1" x14ac:dyDescent="0.25">
      <c r="B34" s="4">
        <v>24</v>
      </c>
      <c r="C34" s="48">
        <v>41810.541666666664</v>
      </c>
      <c r="D34" s="44" t="s">
        <v>139</v>
      </c>
      <c r="E34" s="45" t="s">
        <v>6</v>
      </c>
      <c r="F34" s="46" t="s">
        <v>140</v>
      </c>
      <c r="G34" s="122"/>
      <c r="H34" s="59" t="s">
        <v>6</v>
      </c>
      <c r="I34" s="122"/>
      <c r="J34" s="122"/>
      <c r="K34" s="136" t="e">
        <f>IF(#REF!="",0,BI34)</f>
        <v>#REF!</v>
      </c>
      <c r="L34" s="126">
        <v>4</v>
      </c>
      <c r="M34" s="146" t="str">
        <f>VLOOKUP(L34,$AT$31:$AY$34,2,FALSE)</f>
        <v>Italien</v>
      </c>
      <c r="N34" s="143">
        <f>VLOOKUP(M34,$AU$31:$AY$34,2,FALSE)</f>
        <v>0</v>
      </c>
      <c r="O34" s="143">
        <f>VLOOKUP(M34,$AU$31:$AY$34,3,FALSE)</f>
        <v>0</v>
      </c>
      <c r="P34" s="143">
        <f>VLOOKUP(M34,$AU$31:$AY$34,4,FALSE)</f>
        <v>0</v>
      </c>
      <c r="Q34" s="144">
        <f>VLOOKUP(M34,$AU$31:$AY$34,5,FALSE)</f>
        <v>0</v>
      </c>
      <c r="S34" s="129"/>
      <c r="T34" s="10"/>
      <c r="U34" s="10"/>
      <c r="V34" s="10"/>
      <c r="W34" s="10"/>
      <c r="Z34" s="17" t="s">
        <v>60</v>
      </c>
      <c r="AA34" s="18">
        <f t="shared" si="46"/>
        <v>0</v>
      </c>
      <c r="AB34" s="18">
        <f t="shared" si="47"/>
        <v>0</v>
      </c>
      <c r="AC34" s="18">
        <f t="shared" si="48"/>
        <v>0</v>
      </c>
      <c r="AD34" s="17" t="s">
        <v>56</v>
      </c>
      <c r="AE34" s="18">
        <f t="shared" si="49"/>
        <v>0</v>
      </c>
      <c r="AF34" s="14">
        <f t="shared" si="50"/>
        <v>0</v>
      </c>
      <c r="AG34" s="14">
        <f t="shared" si="51"/>
        <v>0</v>
      </c>
      <c r="AI34" s="13">
        <f>RANK($AJ34,$AJ$31:$AJ$34,1)+COUNTIF($AJ$31:$AJ34,$AJ34)-1</f>
        <v>4</v>
      </c>
      <c r="AJ34" s="13">
        <f>AK34+AL34+AM34</f>
        <v>1</v>
      </c>
      <c r="AK34" s="13">
        <f t="shared" si="53"/>
        <v>0</v>
      </c>
      <c r="AL34" s="13">
        <f t="shared" si="54"/>
        <v>0</v>
      </c>
      <c r="AM34" s="13">
        <f t="shared" si="55"/>
        <v>1</v>
      </c>
      <c r="AN34" s="17" t="s">
        <v>60</v>
      </c>
      <c r="AO34" s="13">
        <f t="shared" si="56"/>
        <v>0</v>
      </c>
      <c r="AP34" s="13">
        <f t="shared" si="57"/>
        <v>0</v>
      </c>
      <c r="AQ34" s="13">
        <f t="shared" si="58"/>
        <v>0</v>
      </c>
      <c r="AR34" s="13">
        <f t="shared" si="59"/>
        <v>0</v>
      </c>
      <c r="AT34" s="13">
        <v>4</v>
      </c>
      <c r="AU34" s="13" t="str">
        <f t="shared" si="60"/>
        <v>Italien</v>
      </c>
      <c r="AV34" s="13">
        <f t="shared" si="61"/>
        <v>0</v>
      </c>
      <c r="AW34" s="13">
        <f t="shared" si="62"/>
        <v>0</v>
      </c>
      <c r="AX34" s="13">
        <f t="shared" si="63"/>
        <v>0</v>
      </c>
      <c r="AY34" s="13">
        <f t="shared" si="64"/>
        <v>0</v>
      </c>
      <c r="AZ34" s="76">
        <v>24</v>
      </c>
      <c r="BA34" s="83">
        <v>41810.541666666664</v>
      </c>
      <c r="BB34" s="78" t="s">
        <v>60</v>
      </c>
      <c r="BC34" s="79" t="s">
        <v>6</v>
      </c>
      <c r="BD34" s="80" t="s">
        <v>56</v>
      </c>
      <c r="BE34" s="82" t="e">
        <f>IF(G34=#REF!,2,0)</f>
        <v>#REF!</v>
      </c>
      <c r="BF34" s="81" t="s">
        <v>6</v>
      </c>
      <c r="BG34" s="82" t="e">
        <f>IF(I34=#REF!,2,0)</f>
        <v>#REF!</v>
      </c>
      <c r="BH34" s="82" t="e">
        <f>IF(J34=#REF!,1,0)</f>
        <v>#REF!</v>
      </c>
      <c r="BI34" s="66" t="e">
        <f t="shared" si="52"/>
        <v>#REF!</v>
      </c>
      <c r="BK34" s="84"/>
      <c r="BL34" s="106"/>
      <c r="BM34" s="106"/>
      <c r="BN34" s="106"/>
      <c r="BO34" s="106"/>
    </row>
    <row r="35" spans="2:67" ht="14.25" customHeight="1" x14ac:dyDescent="0.25">
      <c r="B35" s="4">
        <v>39</v>
      </c>
      <c r="C35" s="48">
        <v>41814.541666666664</v>
      </c>
      <c r="D35" s="44" t="s">
        <v>139</v>
      </c>
      <c r="E35" s="45" t="s">
        <v>6</v>
      </c>
      <c r="F35" s="46" t="s">
        <v>137</v>
      </c>
      <c r="G35" s="122"/>
      <c r="H35" s="59" t="s">
        <v>6</v>
      </c>
      <c r="I35" s="122"/>
      <c r="J35" s="122"/>
      <c r="K35" s="136" t="e">
        <f>IF(#REF!="",0,BI35)</f>
        <v>#REF!</v>
      </c>
      <c r="N35" s="148"/>
      <c r="O35" s="161"/>
      <c r="P35" s="148"/>
      <c r="Q35" s="148"/>
      <c r="S35" s="129"/>
      <c r="T35" s="10"/>
      <c r="U35" s="10"/>
      <c r="V35" s="10"/>
      <c r="W35" s="10"/>
      <c r="Z35" s="17" t="s">
        <v>60</v>
      </c>
      <c r="AA35" s="18">
        <f t="shared" si="46"/>
        <v>0</v>
      </c>
      <c r="AB35" s="18">
        <f t="shared" si="47"/>
        <v>0</v>
      </c>
      <c r="AC35" s="18">
        <f t="shared" si="48"/>
        <v>0</v>
      </c>
      <c r="AD35" s="17" t="s">
        <v>55</v>
      </c>
      <c r="AE35" s="18">
        <f t="shared" si="49"/>
        <v>0</v>
      </c>
      <c r="AF35" s="14">
        <f t="shared" si="50"/>
        <v>0</v>
      </c>
      <c r="AG35" s="14">
        <f t="shared" si="51"/>
        <v>0</v>
      </c>
      <c r="AZ35" s="76">
        <v>39</v>
      </c>
      <c r="BA35" s="83">
        <v>41814.541666666664</v>
      </c>
      <c r="BB35" s="78" t="s">
        <v>60</v>
      </c>
      <c r="BC35" s="79" t="s">
        <v>6</v>
      </c>
      <c r="BD35" s="80" t="s">
        <v>55</v>
      </c>
      <c r="BE35" s="82" t="e">
        <f>IF(G35=#REF!,2,0)</f>
        <v>#REF!</v>
      </c>
      <c r="BF35" s="81" t="s">
        <v>6</v>
      </c>
      <c r="BG35" s="82" t="e">
        <f>IF(I35=#REF!,2,0)</f>
        <v>#REF!</v>
      </c>
      <c r="BH35" s="82" t="e">
        <f>IF(J35=#REF!,1,0)</f>
        <v>#REF!</v>
      </c>
      <c r="BI35" s="66" t="e">
        <f t="shared" si="52"/>
        <v>#REF!</v>
      </c>
      <c r="BL35" s="106"/>
      <c r="BM35" s="110"/>
      <c r="BN35" s="106"/>
      <c r="BO35" s="106"/>
    </row>
    <row r="36" spans="2:67" ht="14.25" customHeight="1" x14ac:dyDescent="0.25">
      <c r="B36" s="4">
        <v>40</v>
      </c>
      <c r="C36" s="48">
        <v>41814.541666666664</v>
      </c>
      <c r="D36" s="44" t="s">
        <v>140</v>
      </c>
      <c r="E36" s="45" t="s">
        <v>6</v>
      </c>
      <c r="F36" s="46" t="s">
        <v>138</v>
      </c>
      <c r="G36" s="122"/>
      <c r="H36" s="59" t="s">
        <v>6</v>
      </c>
      <c r="I36" s="122"/>
      <c r="J36" s="122"/>
      <c r="K36" s="136" t="e">
        <f>IF(#REF!="",0,BI36)</f>
        <v>#REF!</v>
      </c>
      <c r="N36"/>
      <c r="O36"/>
      <c r="P36" s="148"/>
      <c r="Q36" s="148"/>
      <c r="S36" s="129"/>
      <c r="T36" s="10"/>
      <c r="U36" s="10"/>
      <c r="V36" s="10"/>
      <c r="W36" s="10"/>
      <c r="Z36" s="17" t="s">
        <v>56</v>
      </c>
      <c r="AA36" s="18">
        <f t="shared" si="46"/>
        <v>0</v>
      </c>
      <c r="AB36" s="18">
        <f t="shared" si="47"/>
        <v>0</v>
      </c>
      <c r="AC36" s="18">
        <f t="shared" si="48"/>
        <v>0</v>
      </c>
      <c r="AD36" s="17" t="s">
        <v>59</v>
      </c>
      <c r="AE36" s="18">
        <f t="shared" si="49"/>
        <v>0</v>
      </c>
      <c r="AF36" s="14">
        <f t="shared" si="50"/>
        <v>0</v>
      </c>
      <c r="AG36" s="14">
        <f t="shared" si="51"/>
        <v>0</v>
      </c>
      <c r="AZ36" s="76">
        <v>40</v>
      </c>
      <c r="BA36" s="83">
        <v>41814.541666666664</v>
      </c>
      <c r="BB36" s="78" t="s">
        <v>56</v>
      </c>
      <c r="BC36" s="79" t="s">
        <v>6</v>
      </c>
      <c r="BD36" s="80" t="s">
        <v>59</v>
      </c>
      <c r="BE36" s="82" t="e">
        <f>IF(G36=#REF!,2,0)</f>
        <v>#REF!</v>
      </c>
      <c r="BF36" s="81" t="s">
        <v>6</v>
      </c>
      <c r="BG36" s="82" t="e">
        <f>IF(I36=#REF!,2,0)</f>
        <v>#REF!</v>
      </c>
      <c r="BH36" s="82" t="e">
        <f>IF(J36=#REF!,1,0)</f>
        <v>#REF!</v>
      </c>
      <c r="BI36" s="66" t="e">
        <f t="shared" si="52"/>
        <v>#REF!</v>
      </c>
      <c r="BL36" s="106"/>
      <c r="BM36" s="110"/>
      <c r="BN36" s="106"/>
      <c r="BO36" s="106"/>
    </row>
    <row r="37" spans="2:67" ht="14.25" customHeight="1" x14ac:dyDescent="0.25">
      <c r="C37" s="19"/>
      <c r="K37" s="149"/>
      <c r="N37" s="148"/>
      <c r="O37" s="161"/>
      <c r="P37" s="148"/>
      <c r="Q37" s="148"/>
      <c r="S37" s="129"/>
      <c r="T37" s="10"/>
      <c r="U37" s="10"/>
      <c r="V37" s="10"/>
      <c r="W37" s="10"/>
      <c r="BA37" s="91"/>
      <c r="BI37" s="67"/>
      <c r="BL37" s="106"/>
      <c r="BM37" s="110"/>
      <c r="BN37" s="106"/>
      <c r="BO37" s="106"/>
    </row>
    <row r="38" spans="2:67" s="24" customFormat="1" ht="14.25" customHeight="1" x14ac:dyDescent="0.25">
      <c r="B38" s="1" t="s">
        <v>61</v>
      </c>
      <c r="C38" s="22"/>
      <c r="D38" s="7"/>
      <c r="E38" s="8"/>
      <c r="F38" s="7"/>
      <c r="G38" s="8"/>
      <c r="H38" s="8"/>
      <c r="I38" s="8"/>
      <c r="J38" s="8"/>
      <c r="K38" s="149"/>
      <c r="L38" s="150"/>
      <c r="M38" s="151"/>
      <c r="N38" s="152"/>
      <c r="O38" s="162"/>
      <c r="P38" s="152"/>
      <c r="Q38" s="152"/>
      <c r="R38" s="151"/>
      <c r="S38" s="152"/>
      <c r="T38" s="8"/>
      <c r="U38" s="8"/>
      <c r="V38" s="8"/>
      <c r="W38" s="29"/>
      <c r="Z38" s="11"/>
      <c r="AA38" s="18"/>
      <c r="AB38" s="18"/>
      <c r="AC38" s="18"/>
      <c r="AD38" s="11"/>
      <c r="AE38" s="25"/>
      <c r="AF38" s="26"/>
      <c r="AG38" s="26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69" t="s">
        <v>61</v>
      </c>
      <c r="BA38" s="93"/>
      <c r="BB38" s="70"/>
      <c r="BC38" s="71"/>
      <c r="BD38" s="70"/>
      <c r="BE38" s="71"/>
      <c r="BF38" s="71"/>
      <c r="BG38" s="71"/>
      <c r="BH38" s="71"/>
      <c r="BI38" s="68"/>
      <c r="BJ38" s="34"/>
      <c r="BK38" s="36"/>
      <c r="BL38" s="68"/>
      <c r="BM38" s="111"/>
      <c r="BN38" s="68"/>
      <c r="BO38" s="68"/>
    </row>
    <row r="39" spans="2:67" s="24" customFormat="1" ht="14.25" customHeight="1" x14ac:dyDescent="0.25">
      <c r="B39" s="55" t="s">
        <v>2</v>
      </c>
      <c r="C39" s="56" t="s">
        <v>3</v>
      </c>
      <c r="D39" s="189" t="s">
        <v>2</v>
      </c>
      <c r="E39" s="190"/>
      <c r="F39" s="191"/>
      <c r="G39" s="190" t="s">
        <v>4</v>
      </c>
      <c r="H39" s="190"/>
      <c r="I39" s="190"/>
      <c r="J39" s="57" t="s">
        <v>81</v>
      </c>
      <c r="K39" s="153" t="s">
        <v>88</v>
      </c>
      <c r="L39" s="150"/>
      <c r="M39" s="132" t="s">
        <v>61</v>
      </c>
      <c r="N39" s="133" t="s">
        <v>88</v>
      </c>
      <c r="O39" s="133" t="s">
        <v>89</v>
      </c>
      <c r="P39" s="133" t="s">
        <v>90</v>
      </c>
      <c r="Q39" s="134" t="s">
        <v>100</v>
      </c>
      <c r="R39" s="151"/>
      <c r="S39" s="152"/>
      <c r="T39" s="8"/>
      <c r="U39" s="8"/>
      <c r="V39" s="8"/>
      <c r="W39" s="29"/>
      <c r="Z39" s="15" t="s">
        <v>86</v>
      </c>
      <c r="AA39" s="15" t="s">
        <v>88</v>
      </c>
      <c r="AB39" s="15" t="s">
        <v>89</v>
      </c>
      <c r="AC39" s="15" t="s">
        <v>90</v>
      </c>
      <c r="AD39" s="15" t="s">
        <v>87</v>
      </c>
      <c r="AE39" s="15" t="s">
        <v>88</v>
      </c>
      <c r="AF39" s="15" t="s">
        <v>89</v>
      </c>
      <c r="AG39" s="15" t="s">
        <v>90</v>
      </c>
      <c r="AH39" s="25"/>
      <c r="AI39" s="16" t="s">
        <v>98</v>
      </c>
      <c r="AJ39" s="16" t="s">
        <v>97</v>
      </c>
      <c r="AK39" s="16" t="s">
        <v>96</v>
      </c>
      <c r="AL39" s="15" t="s">
        <v>95</v>
      </c>
      <c r="AM39" s="15" t="s">
        <v>94</v>
      </c>
      <c r="AN39" s="15" t="s">
        <v>91</v>
      </c>
      <c r="AO39" s="15" t="s">
        <v>88</v>
      </c>
      <c r="AP39" s="15" t="s">
        <v>89</v>
      </c>
      <c r="AQ39" s="15" t="s">
        <v>90</v>
      </c>
      <c r="AR39" s="16" t="s">
        <v>92</v>
      </c>
      <c r="AS39" s="25"/>
      <c r="AT39" s="15" t="s">
        <v>93</v>
      </c>
      <c r="AU39" s="15" t="s">
        <v>91</v>
      </c>
      <c r="AV39" s="15" t="s">
        <v>88</v>
      </c>
      <c r="AW39" s="15" t="s">
        <v>89</v>
      </c>
      <c r="AX39" s="15" t="s">
        <v>90</v>
      </c>
      <c r="AY39" s="16" t="s">
        <v>92</v>
      </c>
      <c r="AZ39" s="98" t="s">
        <v>2</v>
      </c>
      <c r="BA39" s="96" t="s">
        <v>3</v>
      </c>
      <c r="BB39" s="100" t="s">
        <v>2</v>
      </c>
      <c r="BC39" s="97"/>
      <c r="BD39" s="101"/>
      <c r="BE39" s="193" t="s">
        <v>4</v>
      </c>
      <c r="BF39" s="193"/>
      <c r="BG39" s="193"/>
      <c r="BH39" s="97" t="s">
        <v>81</v>
      </c>
      <c r="BI39" s="58" t="s">
        <v>88</v>
      </c>
      <c r="BJ39" s="34"/>
      <c r="BK39" s="72"/>
      <c r="BL39" s="68"/>
      <c r="BM39" s="68"/>
      <c r="BN39" s="68"/>
      <c r="BO39" s="68"/>
    </row>
    <row r="40" spans="2:67" ht="14.25" customHeight="1" x14ac:dyDescent="0.25">
      <c r="B40" s="4">
        <v>9</v>
      </c>
      <c r="C40" s="48">
        <v>41805.541666666664</v>
      </c>
      <c r="D40" s="44" t="s">
        <v>141</v>
      </c>
      <c r="E40" s="45" t="s">
        <v>6</v>
      </c>
      <c r="F40" s="46" t="s">
        <v>144</v>
      </c>
      <c r="G40" s="122"/>
      <c r="H40" s="59" t="s">
        <v>6</v>
      </c>
      <c r="I40" s="122"/>
      <c r="J40" s="122"/>
      <c r="K40" s="136" t="e">
        <f>IF(#REF!="",0,BI40)</f>
        <v>#REF!</v>
      </c>
      <c r="L40" s="137">
        <v>1</v>
      </c>
      <c r="M40" s="138" t="str">
        <f>VLOOKUP(L40,$AT$40:$AY$43,2,FALSE)</f>
        <v>Schweiz</v>
      </c>
      <c r="N40" s="139">
        <f>VLOOKUP(M40,$AU$40:$AY$43,2,FALSE)</f>
        <v>0</v>
      </c>
      <c r="O40" s="139">
        <f>VLOOKUP(M40,$AU$40:$AY$43,3,FALSE)</f>
        <v>0</v>
      </c>
      <c r="P40" s="139">
        <f>VLOOKUP(M40,$AU$40:$AY$43,4,FALSE)</f>
        <v>0</v>
      </c>
      <c r="Q40" s="140">
        <f>VLOOKUP(M40,$AU$40:$AY$43,5,FALSE)</f>
        <v>0</v>
      </c>
      <c r="Z40" s="17" t="s">
        <v>62</v>
      </c>
      <c r="AA40" s="18">
        <f t="shared" ref="AA40:AA45" si="65">IF(G40="",0,IF($G40&lt;$I40,0,IF($G40=$I40,1,3)))</f>
        <v>0</v>
      </c>
      <c r="AB40" s="18">
        <f t="shared" ref="AB40:AB45" si="66">G40</f>
        <v>0</v>
      </c>
      <c r="AC40" s="18">
        <f t="shared" ref="AC40:AC45" si="67">I40</f>
        <v>0</v>
      </c>
      <c r="AD40" s="17" t="s">
        <v>63</v>
      </c>
      <c r="AE40" s="18">
        <f t="shared" ref="AE40:AE45" si="68">IF(I40="",0,IF(I40&lt;G40,0,IF(G40=I40,1,3)))</f>
        <v>0</v>
      </c>
      <c r="AF40" s="14">
        <f t="shared" ref="AF40:AF45" si="69">I40</f>
        <v>0</v>
      </c>
      <c r="AG40" s="14">
        <f t="shared" ref="AG40:AG45" si="70">G40</f>
        <v>0</v>
      </c>
      <c r="AI40" s="13">
        <f>RANK($AJ40,$AJ$40:$AJ$43,1)+COUNTIF($AJ$40:$AJ40,$AJ40)-1</f>
        <v>1</v>
      </c>
      <c r="AJ40" s="13">
        <f>AK40+AL40+AM40</f>
        <v>1</v>
      </c>
      <c r="AK40" s="13">
        <f>SUMPRODUCT(($AO$40:$AO$43=AO40)*($AR$40:$AR$43=AR40)*($AP$40:$AP$43&gt;AP40))</f>
        <v>0</v>
      </c>
      <c r="AL40" s="13">
        <f>SUMPRODUCT(($AO$40:$AO$43=AO40)*($AR$40:$AR$43&gt;AR40))</f>
        <v>0</v>
      </c>
      <c r="AM40" s="13">
        <f>RANK(AO40,$AO$40:$AO$43)</f>
        <v>1</v>
      </c>
      <c r="AN40" s="17" t="s">
        <v>62</v>
      </c>
      <c r="AO40" s="13">
        <f>SUMIF($Z$40:$Z$45,$AN40,$AA$40:$AA$45)+SUMIF($AD$40:$AD$45,$AN40,$AE$40:$AE$45)</f>
        <v>0</v>
      </c>
      <c r="AP40" s="13">
        <f>SUMIF($Z$40:$Z$45,$AN40,$AB$40:$AB$45)+SUMIF($AD$40:$AD$45,$AN40,$AF$40:$AF$45)</f>
        <v>0</v>
      </c>
      <c r="AQ40" s="13">
        <f>SUMIF($Z$40:$Z$45,$AN40,$AC$40:$AC$45)+SUMIF($AD$40:$AD$45,$AN40,$AG$40:$AG$45)</f>
        <v>0</v>
      </c>
      <c r="AR40" s="13">
        <f>AP40-AQ40</f>
        <v>0</v>
      </c>
      <c r="AT40" s="13">
        <v>1</v>
      </c>
      <c r="AU40" s="13" t="str">
        <f>VLOOKUP($AT40,$AI$40:$AR$43,6,FALSE)</f>
        <v>Schweiz</v>
      </c>
      <c r="AV40" s="13">
        <f>VLOOKUP($AU40,$AN$40:$AR$43,2,FALSE)</f>
        <v>0</v>
      </c>
      <c r="AW40" s="13">
        <f>VLOOKUP($AU40,$AN$40:$AR$43,3,FALSE)</f>
        <v>0</v>
      </c>
      <c r="AX40" s="13">
        <f>VLOOKUP($AU40,$AN$40:$AR$43,4,FALSE)</f>
        <v>0</v>
      </c>
      <c r="AY40" s="13">
        <f>VLOOKUP($AU40,$AN$40:$AR$43,5,FALSE)</f>
        <v>0</v>
      </c>
      <c r="AZ40" s="76">
        <v>9</v>
      </c>
      <c r="BA40" s="83">
        <v>41805.541666666664</v>
      </c>
      <c r="BB40" s="78" t="s">
        <v>62</v>
      </c>
      <c r="BC40" s="79" t="s">
        <v>6</v>
      </c>
      <c r="BD40" s="80" t="s">
        <v>63</v>
      </c>
      <c r="BE40" s="82" t="e">
        <f>IF(G40=#REF!,2,0)</f>
        <v>#REF!</v>
      </c>
      <c r="BF40" s="81" t="s">
        <v>6</v>
      </c>
      <c r="BG40" s="82" t="e">
        <f>IF(I40=#REF!,2,0)</f>
        <v>#REF!</v>
      </c>
      <c r="BH40" s="82" t="e">
        <f>IF(J40=#REF!,1,0)</f>
        <v>#REF!</v>
      </c>
      <c r="BI40" s="66" t="e">
        <f t="shared" ref="BI40:BI45" si="71">SUM(BE40+BG40+BH40)</f>
        <v>#REF!</v>
      </c>
      <c r="BJ40" s="35"/>
      <c r="BK40" s="69"/>
      <c r="BL40" s="106"/>
      <c r="BM40" s="106"/>
      <c r="BN40" s="106"/>
      <c r="BO40" s="106"/>
    </row>
    <row r="41" spans="2:67" ht="14.25" customHeight="1" x14ac:dyDescent="0.25">
      <c r="B41" s="4">
        <v>10</v>
      </c>
      <c r="C41" s="48">
        <v>41805.666666666664</v>
      </c>
      <c r="D41" s="44" t="s">
        <v>142</v>
      </c>
      <c r="E41" s="45" t="s">
        <v>6</v>
      </c>
      <c r="F41" s="46" t="s">
        <v>143</v>
      </c>
      <c r="G41" s="122"/>
      <c r="H41" s="59" t="s">
        <v>6</v>
      </c>
      <c r="I41" s="122"/>
      <c r="J41" s="122"/>
      <c r="K41" s="136" t="e">
        <f>IF(#REF!="",0,BI41)</f>
        <v>#REF!</v>
      </c>
      <c r="L41" s="126">
        <v>2</v>
      </c>
      <c r="M41" s="142" t="str">
        <f>VLOOKUP(L41,$AT$40:$AY$43,2,FALSE)</f>
        <v>Frankrike</v>
      </c>
      <c r="N41" s="143">
        <f>VLOOKUP(M41,$AU$40:$AY$43,2,FALSE)</f>
        <v>0</v>
      </c>
      <c r="O41" s="143">
        <f>VLOOKUP(M41,$AU$40:$AY$43,3,FALSE)</f>
        <v>0</v>
      </c>
      <c r="P41" s="143">
        <f>VLOOKUP(M41,$AU$40:$AY$43,4,FALSE)</f>
        <v>0</v>
      </c>
      <c r="Q41" s="144">
        <f>VLOOKUP(M41,$AU$40:$AY$43,5,FALSE)</f>
        <v>0</v>
      </c>
      <c r="Z41" s="17" t="s">
        <v>64</v>
      </c>
      <c r="AA41" s="18">
        <f t="shared" si="65"/>
        <v>0</v>
      </c>
      <c r="AB41" s="18">
        <f t="shared" si="66"/>
        <v>0</v>
      </c>
      <c r="AC41" s="18">
        <f t="shared" si="67"/>
        <v>0</v>
      </c>
      <c r="AD41" s="17" t="s">
        <v>65</v>
      </c>
      <c r="AE41" s="18">
        <f t="shared" si="68"/>
        <v>0</v>
      </c>
      <c r="AF41" s="14">
        <f t="shared" si="69"/>
        <v>0</v>
      </c>
      <c r="AG41" s="14">
        <f t="shared" si="70"/>
        <v>0</v>
      </c>
      <c r="AI41" s="13">
        <f>RANK($AJ41,$AJ$40:$AJ$43,1)+COUNTIF($AJ$40:$AJ41,$AJ41)-1</f>
        <v>2</v>
      </c>
      <c r="AJ41" s="13">
        <f>AK41+AL41+AM41</f>
        <v>1</v>
      </c>
      <c r="AK41" s="13">
        <f t="shared" ref="AK41:AK43" si="72">SUMPRODUCT(($AO$40:$AO$43=AO41)*($AR$40:$AR$43=AR41)*($AP$40:$AP$43&gt;AP41))</f>
        <v>0</v>
      </c>
      <c r="AL41" s="13">
        <f t="shared" ref="AL41:AL43" si="73">SUMPRODUCT(($AO$40:$AO$43=AO41)*($AR$40:$AR$43&gt;AR41))</f>
        <v>0</v>
      </c>
      <c r="AM41" s="13">
        <f t="shared" ref="AM41:AM43" si="74">RANK(AO41,$AO$40:$AO$43)</f>
        <v>1</v>
      </c>
      <c r="AN41" s="17" t="s">
        <v>64</v>
      </c>
      <c r="AO41" s="13">
        <f t="shared" ref="AO41:AO43" si="75">SUMIF($Z$40:$Z$45,$AN41,$AA$40:$AA$45)+SUMIF($AD$40:$AD$45,$AN41,$AE$40:$AE$45)</f>
        <v>0</v>
      </c>
      <c r="AP41" s="13">
        <f t="shared" ref="AP41:AP43" si="76">SUMIF($Z$40:$Z$45,$AN41,$AB$40:$AB$45)+SUMIF($AD$40:$AD$45,$AN41,$AF$40:$AF$45)</f>
        <v>0</v>
      </c>
      <c r="AQ41" s="13">
        <f t="shared" ref="AQ41:AQ43" si="77">SUMIF($Z$40:$Z$45,$AN41,$AC$40:$AC$45)+SUMIF($AD$40:$AD$45,$AN41,$AG$40:$AG$45)</f>
        <v>0</v>
      </c>
      <c r="AR41" s="13">
        <f t="shared" ref="AR41:AR43" si="78">AP41-AQ41</f>
        <v>0</v>
      </c>
      <c r="AT41" s="13">
        <v>2</v>
      </c>
      <c r="AU41" s="13" t="str">
        <f t="shared" ref="AU41:AU43" si="79">VLOOKUP($AT41,$AI$40:$AR$43,6,FALSE)</f>
        <v>Frankrike</v>
      </c>
      <c r="AV41" s="13">
        <f t="shared" ref="AV41:AV43" si="80">VLOOKUP($AU41,$AN$40:$AR$43,2,FALSE)</f>
        <v>0</v>
      </c>
      <c r="AW41" s="13">
        <f t="shared" ref="AW41:AW43" si="81">VLOOKUP($AU41,$AN$40:$AR$43,3,FALSE)</f>
        <v>0</v>
      </c>
      <c r="AX41" s="13">
        <f t="shared" ref="AX41:AX43" si="82">VLOOKUP($AU41,$AN$40:$AR$43,4,FALSE)</f>
        <v>0</v>
      </c>
      <c r="AY41" s="13">
        <f t="shared" ref="AY41:AY43" si="83">VLOOKUP($AU41,$AN$40:$AR$43,5,FALSE)</f>
        <v>0</v>
      </c>
      <c r="AZ41" s="76">
        <v>10</v>
      </c>
      <c r="BA41" s="83">
        <v>41805.666666666664</v>
      </c>
      <c r="BB41" s="78" t="s">
        <v>64</v>
      </c>
      <c r="BC41" s="79" t="s">
        <v>6</v>
      </c>
      <c r="BD41" s="80" t="s">
        <v>65</v>
      </c>
      <c r="BE41" s="82" t="e">
        <f>IF(G41=#REF!,2,0)</f>
        <v>#REF!</v>
      </c>
      <c r="BF41" s="81" t="s">
        <v>6</v>
      </c>
      <c r="BG41" s="82" t="e">
        <f>IF(I41=#REF!,2,0)</f>
        <v>#REF!</v>
      </c>
      <c r="BH41" s="82" t="e">
        <f>IF(J41=#REF!,1,0)</f>
        <v>#REF!</v>
      </c>
      <c r="BI41" s="66" t="e">
        <f t="shared" si="71"/>
        <v>#REF!</v>
      </c>
      <c r="BK41" s="69"/>
      <c r="BL41" s="106"/>
      <c r="BM41" s="106"/>
      <c r="BN41" s="106"/>
      <c r="BO41" s="106"/>
    </row>
    <row r="42" spans="2:67" ht="14.25" customHeight="1" x14ac:dyDescent="0.25">
      <c r="B42" s="4">
        <v>25</v>
      </c>
      <c r="C42" s="48">
        <v>41810.666666666664</v>
      </c>
      <c r="D42" s="44" t="s">
        <v>141</v>
      </c>
      <c r="E42" s="45" t="s">
        <v>6</v>
      </c>
      <c r="F42" s="46" t="s">
        <v>142</v>
      </c>
      <c r="G42" s="122"/>
      <c r="H42" s="59" t="s">
        <v>6</v>
      </c>
      <c r="I42" s="122"/>
      <c r="J42" s="122"/>
      <c r="K42" s="136" t="e">
        <f>IF(#REF!="",0,BI42)</f>
        <v>#REF!</v>
      </c>
      <c r="L42" s="126">
        <v>3</v>
      </c>
      <c r="M42" s="157" t="str">
        <f>VLOOKUP(L42,$AT$40:$AY$43,2,FALSE)</f>
        <v>Ecuador</v>
      </c>
      <c r="N42" s="158">
        <f>VLOOKUP(M42,$AU$40:$AY$43,2,FALSE)</f>
        <v>0</v>
      </c>
      <c r="O42" s="158">
        <f>VLOOKUP(M42,$AU$40:$AY$43,3,FALSE)</f>
        <v>0</v>
      </c>
      <c r="P42" s="158">
        <f>VLOOKUP(M42,$AU$40:$AY$43,4,FALSE)</f>
        <v>0</v>
      </c>
      <c r="Q42" s="159">
        <f>VLOOKUP(M42,$AU$40:$AY$43,5,FALSE)</f>
        <v>0</v>
      </c>
      <c r="Z42" s="17" t="s">
        <v>62</v>
      </c>
      <c r="AA42" s="18">
        <f t="shared" si="65"/>
        <v>0</v>
      </c>
      <c r="AB42" s="18">
        <f t="shared" si="66"/>
        <v>0</v>
      </c>
      <c r="AC42" s="18">
        <f t="shared" si="67"/>
        <v>0</v>
      </c>
      <c r="AD42" s="17" t="s">
        <v>64</v>
      </c>
      <c r="AE42" s="18">
        <f t="shared" si="68"/>
        <v>0</v>
      </c>
      <c r="AF42" s="14">
        <f t="shared" si="69"/>
        <v>0</v>
      </c>
      <c r="AG42" s="14">
        <f t="shared" si="70"/>
        <v>0</v>
      </c>
      <c r="AI42" s="13">
        <f>RANK($AJ42,$AJ$40:$AJ$43,1)+COUNTIF($AJ$40:$AJ42,$AJ42)-1</f>
        <v>3</v>
      </c>
      <c r="AJ42" s="13">
        <f>AK42+AL42+AM42</f>
        <v>1</v>
      </c>
      <c r="AK42" s="13">
        <f t="shared" si="72"/>
        <v>0</v>
      </c>
      <c r="AL42" s="13">
        <f t="shared" si="73"/>
        <v>0</v>
      </c>
      <c r="AM42" s="13">
        <f t="shared" si="74"/>
        <v>1</v>
      </c>
      <c r="AN42" s="17" t="s">
        <v>63</v>
      </c>
      <c r="AO42" s="13">
        <f t="shared" si="75"/>
        <v>0</v>
      </c>
      <c r="AP42" s="13">
        <f t="shared" si="76"/>
        <v>0</v>
      </c>
      <c r="AQ42" s="13">
        <f t="shared" si="77"/>
        <v>0</v>
      </c>
      <c r="AR42" s="13">
        <f t="shared" si="78"/>
        <v>0</v>
      </c>
      <c r="AT42" s="13">
        <v>3</v>
      </c>
      <c r="AU42" s="13" t="str">
        <f t="shared" si="79"/>
        <v>Ecuador</v>
      </c>
      <c r="AV42" s="13">
        <f t="shared" si="80"/>
        <v>0</v>
      </c>
      <c r="AW42" s="13">
        <f t="shared" si="81"/>
        <v>0</v>
      </c>
      <c r="AX42" s="13">
        <f t="shared" si="82"/>
        <v>0</v>
      </c>
      <c r="AY42" s="13">
        <f t="shared" si="83"/>
        <v>0</v>
      </c>
      <c r="AZ42" s="76">
        <v>25</v>
      </c>
      <c r="BA42" s="83">
        <v>41810.666666666664</v>
      </c>
      <c r="BB42" s="78" t="s">
        <v>62</v>
      </c>
      <c r="BC42" s="79" t="s">
        <v>6</v>
      </c>
      <c r="BD42" s="80" t="s">
        <v>64</v>
      </c>
      <c r="BE42" s="82" t="e">
        <f>IF(G42=#REF!,2,0)</f>
        <v>#REF!</v>
      </c>
      <c r="BF42" s="81" t="s">
        <v>6</v>
      </c>
      <c r="BG42" s="82" t="e">
        <f>IF(I42=#REF!,2,0)</f>
        <v>#REF!</v>
      </c>
      <c r="BH42" s="82" t="e">
        <f>IF(J42=#REF!,1,0)</f>
        <v>#REF!</v>
      </c>
      <c r="BI42" s="66" t="e">
        <f t="shared" si="71"/>
        <v>#REF!</v>
      </c>
      <c r="BK42" s="84"/>
      <c r="BL42" s="106"/>
      <c r="BM42" s="106"/>
      <c r="BN42" s="106"/>
      <c r="BO42" s="106"/>
    </row>
    <row r="43" spans="2:67" ht="14.25" customHeight="1" x14ac:dyDescent="0.25">
      <c r="B43" s="4">
        <v>26</v>
      </c>
      <c r="C43" s="48">
        <v>41810.791666666664</v>
      </c>
      <c r="D43" s="44" t="s">
        <v>143</v>
      </c>
      <c r="E43" s="45" t="s">
        <v>6</v>
      </c>
      <c r="F43" s="46" t="s">
        <v>144</v>
      </c>
      <c r="G43" s="122"/>
      <c r="H43" s="59" t="s">
        <v>6</v>
      </c>
      <c r="I43" s="122"/>
      <c r="J43" s="122"/>
      <c r="K43" s="136" t="e">
        <f>IF(#REF!="",0,BI43)</f>
        <v>#REF!</v>
      </c>
      <c r="L43" s="126">
        <v>4</v>
      </c>
      <c r="M43" s="146" t="str">
        <f>VLOOKUP(L43,$AT$40:$AY$43,2,FALSE)</f>
        <v>Honduras</v>
      </c>
      <c r="N43" s="143">
        <f>VLOOKUP(M43,$AU$40:$AY$43,2,FALSE)</f>
        <v>0</v>
      </c>
      <c r="O43" s="143">
        <f>VLOOKUP(M43,$AU$40:$AY$43,3,FALSE)</f>
        <v>0</v>
      </c>
      <c r="P43" s="143">
        <f>VLOOKUP(M43,$AU$40:$AY$43,4,FALSE)</f>
        <v>0</v>
      </c>
      <c r="Q43" s="144">
        <f>VLOOKUP(M43,$AU$40:$AY$43,5,FALSE)</f>
        <v>0</v>
      </c>
      <c r="Z43" s="17" t="s">
        <v>65</v>
      </c>
      <c r="AA43" s="18">
        <f t="shared" si="65"/>
        <v>0</v>
      </c>
      <c r="AB43" s="18">
        <f t="shared" si="66"/>
        <v>0</v>
      </c>
      <c r="AC43" s="18">
        <f t="shared" si="67"/>
        <v>0</v>
      </c>
      <c r="AD43" s="17" t="s">
        <v>63</v>
      </c>
      <c r="AE43" s="18">
        <f t="shared" si="68"/>
        <v>0</v>
      </c>
      <c r="AF43" s="14">
        <f t="shared" si="69"/>
        <v>0</v>
      </c>
      <c r="AG43" s="14">
        <f t="shared" si="70"/>
        <v>0</v>
      </c>
      <c r="AI43" s="13">
        <f>RANK($AJ43,$AJ$40:$AJ$43,1)+COUNTIF($AJ$40:$AJ43,$AJ43)-1</f>
        <v>4</v>
      </c>
      <c r="AJ43" s="13">
        <f>AK43+AL43+AM43</f>
        <v>1</v>
      </c>
      <c r="AK43" s="13">
        <f t="shared" si="72"/>
        <v>0</v>
      </c>
      <c r="AL43" s="13">
        <f t="shared" si="73"/>
        <v>0</v>
      </c>
      <c r="AM43" s="13">
        <f t="shared" si="74"/>
        <v>1</v>
      </c>
      <c r="AN43" s="17" t="s">
        <v>65</v>
      </c>
      <c r="AO43" s="13">
        <f t="shared" si="75"/>
        <v>0</v>
      </c>
      <c r="AP43" s="13">
        <f t="shared" si="76"/>
        <v>0</v>
      </c>
      <c r="AQ43" s="13">
        <f t="shared" si="77"/>
        <v>0</v>
      </c>
      <c r="AR43" s="13">
        <f t="shared" si="78"/>
        <v>0</v>
      </c>
      <c r="AT43" s="13">
        <v>4</v>
      </c>
      <c r="AU43" s="13" t="str">
        <f t="shared" si="79"/>
        <v>Honduras</v>
      </c>
      <c r="AV43" s="13">
        <f t="shared" si="80"/>
        <v>0</v>
      </c>
      <c r="AW43" s="13">
        <f t="shared" si="81"/>
        <v>0</v>
      </c>
      <c r="AX43" s="13">
        <f t="shared" si="82"/>
        <v>0</v>
      </c>
      <c r="AY43" s="13">
        <f t="shared" si="83"/>
        <v>0</v>
      </c>
      <c r="AZ43" s="76">
        <v>26</v>
      </c>
      <c r="BA43" s="83">
        <v>41810.791666666664</v>
      </c>
      <c r="BB43" s="78" t="s">
        <v>65</v>
      </c>
      <c r="BC43" s="79" t="s">
        <v>6</v>
      </c>
      <c r="BD43" s="80" t="s">
        <v>63</v>
      </c>
      <c r="BE43" s="82" t="e">
        <f>IF(G43=#REF!,2,0)</f>
        <v>#REF!</v>
      </c>
      <c r="BF43" s="81" t="s">
        <v>6</v>
      </c>
      <c r="BG43" s="82" t="e">
        <f>IF(I43=#REF!,2,0)</f>
        <v>#REF!</v>
      </c>
      <c r="BH43" s="82" t="e">
        <f>IF(J43=#REF!,1,0)</f>
        <v>#REF!</v>
      </c>
      <c r="BI43" s="66" t="e">
        <f t="shared" si="71"/>
        <v>#REF!</v>
      </c>
      <c r="BK43" s="84"/>
      <c r="BL43" s="106"/>
      <c r="BM43" s="106"/>
      <c r="BN43" s="106"/>
      <c r="BO43" s="106"/>
    </row>
    <row r="44" spans="2:67" ht="14.25" customHeight="1" x14ac:dyDescent="0.25">
      <c r="B44" s="4">
        <v>41</v>
      </c>
      <c r="C44" s="48">
        <v>41815.666666666664</v>
      </c>
      <c r="D44" s="44" t="s">
        <v>143</v>
      </c>
      <c r="E44" s="45" t="s">
        <v>6</v>
      </c>
      <c r="F44" s="46" t="s">
        <v>141</v>
      </c>
      <c r="G44" s="122"/>
      <c r="H44" s="59" t="s">
        <v>6</v>
      </c>
      <c r="I44" s="122"/>
      <c r="J44" s="122"/>
      <c r="K44" s="136" t="e">
        <f>IF(#REF!="",0,BI44)</f>
        <v>#REF!</v>
      </c>
      <c r="M44" s="128"/>
      <c r="N44" s="158"/>
      <c r="O44"/>
      <c r="P44" s="158"/>
      <c r="Q44" s="158"/>
      <c r="Z44" s="17" t="s">
        <v>65</v>
      </c>
      <c r="AA44" s="18">
        <f t="shared" si="65"/>
        <v>0</v>
      </c>
      <c r="AB44" s="18">
        <f t="shared" si="66"/>
        <v>0</v>
      </c>
      <c r="AC44" s="18">
        <f t="shared" si="67"/>
        <v>0</v>
      </c>
      <c r="AD44" s="17" t="s">
        <v>62</v>
      </c>
      <c r="AE44" s="18">
        <f t="shared" si="68"/>
        <v>0</v>
      </c>
      <c r="AF44" s="14">
        <f t="shared" si="69"/>
        <v>0</v>
      </c>
      <c r="AG44" s="14">
        <f t="shared" si="70"/>
        <v>0</v>
      </c>
      <c r="AZ44" s="76">
        <v>41</v>
      </c>
      <c r="BA44" s="83">
        <v>41815.666666666664</v>
      </c>
      <c r="BB44" s="78" t="s">
        <v>65</v>
      </c>
      <c r="BC44" s="79" t="s">
        <v>6</v>
      </c>
      <c r="BD44" s="80" t="s">
        <v>62</v>
      </c>
      <c r="BE44" s="82" t="e">
        <f>IF(G44=#REF!,2,0)</f>
        <v>#REF!</v>
      </c>
      <c r="BF44" s="81" t="s">
        <v>6</v>
      </c>
      <c r="BG44" s="82" t="e">
        <f>IF(I44=#REF!,2,0)</f>
        <v>#REF!</v>
      </c>
      <c r="BH44" s="82" t="e">
        <f>IF(J44=#REF!,1,0)</f>
        <v>#REF!</v>
      </c>
      <c r="BI44" s="66" t="e">
        <f t="shared" si="71"/>
        <v>#REF!</v>
      </c>
      <c r="BL44" s="106"/>
      <c r="BM44" s="106"/>
      <c r="BN44" s="106"/>
      <c r="BO44" s="106"/>
    </row>
    <row r="45" spans="2:67" ht="14.25" customHeight="1" x14ac:dyDescent="0.25">
      <c r="B45" s="4">
        <v>42</v>
      </c>
      <c r="C45" s="48">
        <v>41815.708333333336</v>
      </c>
      <c r="D45" s="44" t="s">
        <v>144</v>
      </c>
      <c r="E45" s="45" t="s">
        <v>6</v>
      </c>
      <c r="F45" s="46" t="s">
        <v>142</v>
      </c>
      <c r="G45" s="122"/>
      <c r="H45" s="59" t="s">
        <v>6</v>
      </c>
      <c r="I45" s="122"/>
      <c r="J45" s="122"/>
      <c r="K45" s="136" t="e">
        <f>IF(#REF!="",0,BI45)</f>
        <v>#REF!</v>
      </c>
      <c r="M45" s="180"/>
      <c r="N45"/>
      <c r="O45" s="158"/>
      <c r="P45" s="158"/>
      <c r="Q45" s="158"/>
      <c r="Z45" s="17" t="s">
        <v>63</v>
      </c>
      <c r="AA45" s="18">
        <f t="shared" si="65"/>
        <v>0</v>
      </c>
      <c r="AB45" s="18">
        <f t="shared" si="66"/>
        <v>0</v>
      </c>
      <c r="AC45" s="18">
        <f t="shared" si="67"/>
        <v>0</v>
      </c>
      <c r="AD45" s="17" t="s">
        <v>64</v>
      </c>
      <c r="AE45" s="18">
        <f t="shared" si="68"/>
        <v>0</v>
      </c>
      <c r="AF45" s="14">
        <f t="shared" si="69"/>
        <v>0</v>
      </c>
      <c r="AG45" s="14">
        <f t="shared" si="70"/>
        <v>0</v>
      </c>
      <c r="AZ45" s="76">
        <v>42</v>
      </c>
      <c r="BA45" s="83">
        <v>41815.708333333336</v>
      </c>
      <c r="BB45" s="78" t="s">
        <v>63</v>
      </c>
      <c r="BC45" s="79" t="s">
        <v>6</v>
      </c>
      <c r="BD45" s="80" t="s">
        <v>64</v>
      </c>
      <c r="BE45" s="82" t="e">
        <f>IF(G45=#REF!,2,0)</f>
        <v>#REF!</v>
      </c>
      <c r="BF45" s="81" t="s">
        <v>6</v>
      </c>
      <c r="BG45" s="82" t="e">
        <f>IF(I45=#REF!,2,0)</f>
        <v>#REF!</v>
      </c>
      <c r="BH45" s="82" t="e">
        <f>IF(J45=#REF!,1,0)</f>
        <v>#REF!</v>
      </c>
      <c r="BI45" s="66" t="e">
        <f t="shared" si="71"/>
        <v>#REF!</v>
      </c>
      <c r="BL45" s="106"/>
      <c r="BM45" s="106"/>
      <c r="BN45" s="106"/>
      <c r="BO45" s="106"/>
    </row>
    <row r="46" spans="2:67" ht="14.25" customHeight="1" x14ac:dyDescent="0.25">
      <c r="C46" s="19"/>
      <c r="K46" s="149"/>
      <c r="N46" s="148"/>
      <c r="O46" s="161"/>
      <c r="P46" s="148"/>
      <c r="Q46" s="148"/>
      <c r="BA46" s="91"/>
      <c r="BI46" s="67"/>
      <c r="BL46" s="106"/>
      <c r="BM46" s="110"/>
      <c r="BN46" s="106"/>
      <c r="BO46" s="106"/>
    </row>
    <row r="47" spans="2:67" s="24" customFormat="1" ht="14.25" customHeight="1" x14ac:dyDescent="0.25">
      <c r="B47" s="1" t="s">
        <v>66</v>
      </c>
      <c r="C47" s="22"/>
      <c r="D47" s="7"/>
      <c r="E47" s="8"/>
      <c r="F47" s="7"/>
      <c r="G47" s="8"/>
      <c r="H47" s="8"/>
      <c r="I47" s="8"/>
      <c r="J47" s="8"/>
      <c r="K47" s="149"/>
      <c r="L47" s="150"/>
      <c r="M47" s="151"/>
      <c r="N47"/>
      <c r="O47" s="162"/>
      <c r="P47" s="152"/>
      <c r="Q47" s="152"/>
      <c r="R47" s="151"/>
      <c r="S47" s="152"/>
      <c r="T47" s="8"/>
      <c r="U47" s="8"/>
      <c r="V47" s="8"/>
      <c r="W47" s="29"/>
      <c r="Z47" s="11"/>
      <c r="AA47" s="18"/>
      <c r="AB47" s="18"/>
      <c r="AC47" s="18"/>
      <c r="AD47" s="11"/>
      <c r="AE47" s="25"/>
      <c r="AF47" s="26"/>
      <c r="AG47" s="26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69" t="s">
        <v>66</v>
      </c>
      <c r="BA47" s="93"/>
      <c r="BB47" s="70"/>
      <c r="BC47" s="71"/>
      <c r="BD47" s="70"/>
      <c r="BE47" s="71"/>
      <c r="BF47" s="71"/>
      <c r="BG47" s="71"/>
      <c r="BH47" s="71"/>
      <c r="BI47" s="68"/>
      <c r="BJ47" s="34"/>
      <c r="BK47" s="36"/>
      <c r="BL47" s="68"/>
      <c r="BM47" s="111"/>
      <c r="BN47" s="68"/>
      <c r="BO47" s="68"/>
    </row>
    <row r="48" spans="2:67" s="24" customFormat="1" ht="14.25" customHeight="1" x14ac:dyDescent="0.25">
      <c r="B48" s="55" t="s">
        <v>2</v>
      </c>
      <c r="C48" s="56" t="s">
        <v>3</v>
      </c>
      <c r="D48" s="189" t="s">
        <v>2</v>
      </c>
      <c r="E48" s="190"/>
      <c r="F48" s="191"/>
      <c r="G48" s="190" t="s">
        <v>4</v>
      </c>
      <c r="H48" s="190"/>
      <c r="I48" s="190"/>
      <c r="J48" s="57" t="s">
        <v>81</v>
      </c>
      <c r="K48" s="153" t="s">
        <v>88</v>
      </c>
      <c r="L48" s="150"/>
      <c r="M48" s="132" t="s">
        <v>66</v>
      </c>
      <c r="N48" s="133" t="s">
        <v>88</v>
      </c>
      <c r="O48" s="133" t="s">
        <v>89</v>
      </c>
      <c r="P48" s="133" t="s">
        <v>90</v>
      </c>
      <c r="Q48" s="134" t="s">
        <v>100</v>
      </c>
      <c r="R48" s="151"/>
      <c r="S48" s="152"/>
      <c r="T48" s="8"/>
      <c r="U48" s="8"/>
      <c r="V48" s="8"/>
      <c r="W48" s="29"/>
      <c r="Z48" s="15" t="s">
        <v>86</v>
      </c>
      <c r="AA48" s="15" t="s">
        <v>88</v>
      </c>
      <c r="AB48" s="15" t="s">
        <v>89</v>
      </c>
      <c r="AC48" s="15" t="s">
        <v>90</v>
      </c>
      <c r="AD48" s="15" t="s">
        <v>87</v>
      </c>
      <c r="AE48" s="15" t="s">
        <v>88</v>
      </c>
      <c r="AF48" s="15" t="s">
        <v>89</v>
      </c>
      <c r="AG48" s="15" t="s">
        <v>90</v>
      </c>
      <c r="AH48" s="25"/>
      <c r="AI48" s="16" t="s">
        <v>98</v>
      </c>
      <c r="AJ48" s="16" t="s">
        <v>97</v>
      </c>
      <c r="AK48" s="16" t="s">
        <v>96</v>
      </c>
      <c r="AL48" s="15" t="s">
        <v>95</v>
      </c>
      <c r="AM48" s="15" t="s">
        <v>94</v>
      </c>
      <c r="AN48" s="15" t="s">
        <v>91</v>
      </c>
      <c r="AO48" s="15" t="s">
        <v>88</v>
      </c>
      <c r="AP48" s="15" t="s">
        <v>89</v>
      </c>
      <c r="AQ48" s="15" t="s">
        <v>90</v>
      </c>
      <c r="AR48" s="16" t="s">
        <v>92</v>
      </c>
      <c r="AS48" s="25"/>
      <c r="AT48" s="15" t="s">
        <v>93</v>
      </c>
      <c r="AU48" s="15" t="s">
        <v>91</v>
      </c>
      <c r="AV48" s="15" t="s">
        <v>88</v>
      </c>
      <c r="AW48" s="15" t="s">
        <v>89</v>
      </c>
      <c r="AX48" s="15" t="s">
        <v>90</v>
      </c>
      <c r="AY48" s="16" t="s">
        <v>92</v>
      </c>
      <c r="AZ48" s="98" t="s">
        <v>2</v>
      </c>
      <c r="BA48" s="96" t="s">
        <v>3</v>
      </c>
      <c r="BB48" s="100" t="s">
        <v>2</v>
      </c>
      <c r="BC48" s="97"/>
      <c r="BD48" s="101"/>
      <c r="BE48" s="193" t="s">
        <v>4</v>
      </c>
      <c r="BF48" s="193"/>
      <c r="BG48" s="193"/>
      <c r="BH48" s="97" t="s">
        <v>81</v>
      </c>
      <c r="BI48" s="58" t="s">
        <v>88</v>
      </c>
      <c r="BJ48" s="34"/>
      <c r="BK48" s="72"/>
      <c r="BL48" s="68"/>
      <c r="BM48" s="68"/>
      <c r="BN48" s="68"/>
      <c r="BO48" s="68"/>
    </row>
    <row r="49" spans="2:67" ht="14.25" customHeight="1" x14ac:dyDescent="0.25">
      <c r="B49" s="4">
        <v>11</v>
      </c>
      <c r="C49" s="48">
        <v>41805.791666666664</v>
      </c>
      <c r="D49" s="44" t="s">
        <v>145</v>
      </c>
      <c r="E49" s="45" t="s">
        <v>6</v>
      </c>
      <c r="F49" s="46" t="s">
        <v>148</v>
      </c>
      <c r="G49" s="122"/>
      <c r="H49" s="59" t="s">
        <v>6</v>
      </c>
      <c r="I49" s="122"/>
      <c r="J49" s="122"/>
      <c r="K49" s="136" t="e">
        <f>IF(#REF!="",0,BI49)</f>
        <v>#REF!</v>
      </c>
      <c r="L49" s="137">
        <v>1</v>
      </c>
      <c r="M49" s="138" t="str">
        <f>VLOOKUP(L49,$AT$49:$AY$52,2,FALSE)</f>
        <v>Argentina</v>
      </c>
      <c r="N49" s="139">
        <f>VLOOKUP(M49,$AU$49:$AY$52,2,FALSE)</f>
        <v>0</v>
      </c>
      <c r="O49" s="139">
        <f>VLOOKUP(M49,$AU$49:$AY$52,3,FALSE)</f>
        <v>0</v>
      </c>
      <c r="P49" s="139">
        <f>VLOOKUP(M49,$AU$49:$AY$52,4,FALSE)</f>
        <v>0</v>
      </c>
      <c r="Q49" s="140">
        <f>VLOOKUP(M49,$AU$49:$AY$52,5,FALSE)</f>
        <v>0</v>
      </c>
      <c r="Z49" s="17" t="s">
        <v>67</v>
      </c>
      <c r="AA49" s="18">
        <f t="shared" ref="AA49:AA54" si="84">IF(G49="",0,IF($G49&lt;$I49,0,IF($G49=$I49,1,3)))</f>
        <v>0</v>
      </c>
      <c r="AB49" s="18">
        <f t="shared" ref="AB49:AB54" si="85">G49</f>
        <v>0</v>
      </c>
      <c r="AC49" s="18">
        <f t="shared" ref="AC49:AC54" si="86">I49</f>
        <v>0</v>
      </c>
      <c r="AD49" s="17" t="s">
        <v>68</v>
      </c>
      <c r="AE49" s="18">
        <f t="shared" ref="AE49:AE54" si="87">IF(I49="",0,IF(I49&lt;G49,0,IF(G49=I49,1,3)))</f>
        <v>0</v>
      </c>
      <c r="AF49" s="14">
        <f t="shared" ref="AF49:AF54" si="88">I49</f>
        <v>0</v>
      </c>
      <c r="AG49" s="14">
        <f t="shared" ref="AG49:AG54" si="89">G49</f>
        <v>0</v>
      </c>
      <c r="AI49" s="13">
        <f>RANK($AJ49,$AJ$49:$AJ$52,1)+COUNTIF($AJ$49:$AJ49,$AJ49)-1</f>
        <v>1</v>
      </c>
      <c r="AJ49" s="13">
        <f>AK49+AL49+AM49</f>
        <v>1</v>
      </c>
      <c r="AK49" s="13">
        <f>SUMPRODUCT(($AO$49:$AO$52=AO49)*($AR$49:$AR$52=AR49)*($AP$49:$AP$52&gt;AP49))</f>
        <v>0</v>
      </c>
      <c r="AL49" s="13">
        <f>SUMPRODUCT(($AO$49:$AO$52=AO49)*($AR$49:$AR$52&gt;AR49))</f>
        <v>0</v>
      </c>
      <c r="AM49" s="13">
        <f>RANK(AO49,$AO$49:$AO$52)</f>
        <v>1</v>
      </c>
      <c r="AN49" s="17" t="s">
        <v>67</v>
      </c>
      <c r="AO49" s="13">
        <f>SUMIF($Z$49:$Z$54,$AN49,$AA$49:$AA$54)+SUMIF($AD$49:$AD$54,$AN49,$AE$49:$AE$54)</f>
        <v>0</v>
      </c>
      <c r="AP49" s="13">
        <f>SUMIF($Z$49:$Z$54,$AN49,$AB$49:$AB$54)+SUMIF($AD$49:$AD$54,$AN49,$AF$49:$AF$54)</f>
        <v>0</v>
      </c>
      <c r="AQ49" s="13">
        <f>SUMIF($Z$49:$Z$54,$AN49,$AC$49:$AC$54)+SUMIF($AD$49:$AD$54,$AN49,$AG$49:$AG$54)</f>
        <v>0</v>
      </c>
      <c r="AR49" s="13">
        <f>AP49-AQ49</f>
        <v>0</v>
      </c>
      <c r="AT49" s="13">
        <v>1</v>
      </c>
      <c r="AU49" s="13" t="str">
        <f>VLOOKUP($AT49,$AI$49:$AR$52,6,FALSE)</f>
        <v>Argentina</v>
      </c>
      <c r="AV49" s="13">
        <f>VLOOKUP($AU49,$AN$49:$AR$52,2,FALSE)</f>
        <v>0</v>
      </c>
      <c r="AW49" s="13">
        <f>VLOOKUP($AU49,$AN$49:$AR$52,3,FALSE)</f>
        <v>0</v>
      </c>
      <c r="AX49" s="13">
        <f>VLOOKUP($AU49,$AN$49:$AR$52,4,FALSE)</f>
        <v>0</v>
      </c>
      <c r="AY49" s="13">
        <f>VLOOKUP($AU49,$AN$49:$AR$52,5,FALSE)</f>
        <v>0</v>
      </c>
      <c r="AZ49" s="76">
        <v>11</v>
      </c>
      <c r="BA49" s="83">
        <v>41805.791666666664</v>
      </c>
      <c r="BB49" s="78" t="s">
        <v>67</v>
      </c>
      <c r="BC49" s="79" t="s">
        <v>6</v>
      </c>
      <c r="BD49" s="80" t="s">
        <v>68</v>
      </c>
      <c r="BE49" s="82" t="e">
        <f>IF(G49=#REF!,2,0)</f>
        <v>#REF!</v>
      </c>
      <c r="BF49" s="81" t="s">
        <v>6</v>
      </c>
      <c r="BG49" s="82" t="e">
        <f>IF(I49=#REF!,2,0)</f>
        <v>#REF!</v>
      </c>
      <c r="BH49" s="82" t="e">
        <f>IF(J49=#REF!,1,0)</f>
        <v>#REF!</v>
      </c>
      <c r="BI49" s="66" t="e">
        <f t="shared" ref="BI49:BI54" si="90">SUM(BE49+BG49+BH49)</f>
        <v>#REF!</v>
      </c>
      <c r="BJ49" s="35"/>
      <c r="BK49" s="69"/>
      <c r="BL49" s="106"/>
      <c r="BM49" s="106"/>
      <c r="BN49" s="106"/>
      <c r="BO49" s="106"/>
    </row>
    <row r="50" spans="2:67" ht="14.25" customHeight="1" x14ac:dyDescent="0.25">
      <c r="B50" s="4">
        <v>12</v>
      </c>
      <c r="C50" s="48">
        <v>41806.666666666664</v>
      </c>
      <c r="D50" s="44" t="s">
        <v>146</v>
      </c>
      <c r="E50" s="45" t="s">
        <v>6</v>
      </c>
      <c r="F50" s="46" t="s">
        <v>147</v>
      </c>
      <c r="G50" s="122"/>
      <c r="H50" s="59" t="s">
        <v>6</v>
      </c>
      <c r="I50" s="122"/>
      <c r="J50" s="122"/>
      <c r="K50" s="136" t="e">
        <f>IF(#REF!="",0,BI50)</f>
        <v>#REF!</v>
      </c>
      <c r="L50" s="126">
        <v>2</v>
      </c>
      <c r="M50" s="142" t="str">
        <f>VLOOKUP(L50,$AT$49:$AY$52,2,FALSE)</f>
        <v>Iran</v>
      </c>
      <c r="N50" s="143">
        <f>VLOOKUP(M50,$AU$49:$AY$52,2,FALSE)</f>
        <v>0</v>
      </c>
      <c r="O50" s="143">
        <f>VLOOKUP(M50,$AU$49:$AY$52,3,FALSE)</f>
        <v>0</v>
      </c>
      <c r="P50" s="143">
        <f>VLOOKUP(M50,$AU$49:$AY$52,4,FALSE)</f>
        <v>0</v>
      </c>
      <c r="Q50" s="144">
        <f>VLOOKUP(M50,$AU$49:$AY$52,5,FALSE)</f>
        <v>0</v>
      </c>
      <c r="Z50" s="17" t="s">
        <v>69</v>
      </c>
      <c r="AA50" s="18">
        <f t="shared" si="84"/>
        <v>0</v>
      </c>
      <c r="AB50" s="18">
        <f t="shared" si="85"/>
        <v>0</v>
      </c>
      <c r="AC50" s="18">
        <f t="shared" si="86"/>
        <v>0</v>
      </c>
      <c r="AD50" s="17" t="s">
        <v>70</v>
      </c>
      <c r="AE50" s="18">
        <f t="shared" si="87"/>
        <v>0</v>
      </c>
      <c r="AF50" s="14">
        <f t="shared" si="88"/>
        <v>0</v>
      </c>
      <c r="AG50" s="14">
        <f t="shared" si="89"/>
        <v>0</v>
      </c>
      <c r="AI50" s="13">
        <f>RANK($AJ50,$AJ$49:$AJ$52,1)+COUNTIF($AJ$49:$AJ50,$AJ50)-1</f>
        <v>2</v>
      </c>
      <c r="AJ50" s="13">
        <f>AK50+AL50+AM50</f>
        <v>1</v>
      </c>
      <c r="AK50" s="13">
        <f t="shared" ref="AK50:AK52" si="91">SUMPRODUCT(($AO$49:$AO$52=AO50)*($AR$49:$AR$52=AR50)*($AP$49:$AP$52&gt;AP50))</f>
        <v>0</v>
      </c>
      <c r="AL50" s="13">
        <f t="shared" ref="AL50:AL52" si="92">SUMPRODUCT(($AO$49:$AO$52=AO50)*($AR$49:$AR$52&gt;AR50))</f>
        <v>0</v>
      </c>
      <c r="AM50" s="13">
        <f t="shared" ref="AM50:AM52" si="93">RANK(AO50,$AO$49:$AO$52)</f>
        <v>1</v>
      </c>
      <c r="AN50" s="17" t="s">
        <v>69</v>
      </c>
      <c r="AO50" s="13">
        <f t="shared" ref="AO50:AO52" si="94">SUMIF($Z$49:$Z$54,$AN50,$AA$49:$AA$54)+SUMIF($AD$49:$AD$54,$AN50,$AE$49:$AE$54)</f>
        <v>0</v>
      </c>
      <c r="AP50" s="13">
        <f t="shared" ref="AP50:AP52" si="95">SUMIF($Z$49:$Z$54,$AN50,$AB$49:$AB$54)+SUMIF($AD$49:$AD$54,$AN50,$AF$49:$AF$54)</f>
        <v>0</v>
      </c>
      <c r="AQ50" s="13">
        <f t="shared" ref="AQ50:AQ52" si="96">SUMIF($Z$49:$Z$54,$AN50,$AC$49:$AC$54)+SUMIF($AD$49:$AD$54,$AN50,$AG$49:$AG$54)</f>
        <v>0</v>
      </c>
      <c r="AR50" s="13">
        <f t="shared" ref="AR50:AR52" si="97">AP50-AQ50</f>
        <v>0</v>
      </c>
      <c r="AT50" s="13">
        <v>2</v>
      </c>
      <c r="AU50" s="13" t="str">
        <f t="shared" ref="AU50:AU52" si="98">VLOOKUP($AT50,$AI$49:$AR$52,6,FALSE)</f>
        <v>Iran</v>
      </c>
      <c r="AV50" s="13">
        <f t="shared" ref="AV50:AV52" si="99">VLOOKUP($AU50,$AN$49:$AR$52,2,FALSE)</f>
        <v>0</v>
      </c>
      <c r="AW50" s="13">
        <f t="shared" ref="AW50:AW52" si="100">VLOOKUP($AU50,$AN$49:$AR$52,3,FALSE)</f>
        <v>0</v>
      </c>
      <c r="AX50" s="13">
        <f t="shared" ref="AX50:AX52" si="101">VLOOKUP($AU50,$AN$49:$AR$52,4,FALSE)</f>
        <v>0</v>
      </c>
      <c r="AY50" s="13">
        <f t="shared" ref="AY50:AY52" si="102">VLOOKUP($AU50,$AN$49:$AR$52,5,FALSE)</f>
        <v>0</v>
      </c>
      <c r="AZ50" s="76">
        <v>12</v>
      </c>
      <c r="BA50" s="83">
        <v>41806.666666666664</v>
      </c>
      <c r="BB50" s="78" t="s">
        <v>69</v>
      </c>
      <c r="BC50" s="79" t="s">
        <v>6</v>
      </c>
      <c r="BD50" s="80" t="s">
        <v>70</v>
      </c>
      <c r="BE50" s="82" t="e">
        <f>IF(G50=#REF!,2,0)</f>
        <v>#REF!</v>
      </c>
      <c r="BF50" s="81" t="s">
        <v>6</v>
      </c>
      <c r="BG50" s="82" t="e">
        <f>IF(I50=#REF!,2,0)</f>
        <v>#REF!</v>
      </c>
      <c r="BH50" s="82" t="e">
        <f>IF(J50=#REF!,1,0)</f>
        <v>#REF!</v>
      </c>
      <c r="BI50" s="66" t="e">
        <f t="shared" si="90"/>
        <v>#REF!</v>
      </c>
      <c r="BK50" s="69"/>
      <c r="BL50" s="106"/>
      <c r="BM50" s="106"/>
      <c r="BN50" s="106"/>
      <c r="BO50" s="106"/>
    </row>
    <row r="51" spans="2:67" ht="14.25" customHeight="1" x14ac:dyDescent="0.25">
      <c r="B51" s="4">
        <v>27</v>
      </c>
      <c r="C51" s="48">
        <v>41811.541666666664</v>
      </c>
      <c r="D51" s="44" t="s">
        <v>145</v>
      </c>
      <c r="E51" s="45" t="s">
        <v>6</v>
      </c>
      <c r="F51" s="46" t="s">
        <v>146</v>
      </c>
      <c r="G51" s="122"/>
      <c r="H51" s="59" t="s">
        <v>6</v>
      </c>
      <c r="I51" s="122"/>
      <c r="J51" s="122"/>
      <c r="K51" s="136" t="e">
        <f>IF(#REF!="",0,BI51)</f>
        <v>#REF!</v>
      </c>
      <c r="L51" s="126">
        <v>3</v>
      </c>
      <c r="M51" s="157" t="str">
        <f>VLOOKUP(L51,$AT$49:$AY$52,2,FALSE)</f>
        <v>Bosnien</v>
      </c>
      <c r="N51" s="158">
        <f>VLOOKUP(M51,$AU$49:$AY$52,2,FALSE)</f>
        <v>0</v>
      </c>
      <c r="O51" s="158">
        <f>VLOOKUP(M51,$AU$49:$AY$52,3,FALSE)</f>
        <v>0</v>
      </c>
      <c r="P51" s="158">
        <f>VLOOKUP(M51,$AU$49:$AY$52,4,FALSE)</f>
        <v>0</v>
      </c>
      <c r="Q51" s="159">
        <f>VLOOKUP(M51,$AU$49:$AY$52,5,FALSE)</f>
        <v>0</v>
      </c>
      <c r="Z51" s="17" t="s">
        <v>67</v>
      </c>
      <c r="AA51" s="18">
        <f t="shared" si="84"/>
        <v>0</v>
      </c>
      <c r="AB51" s="18">
        <f t="shared" si="85"/>
        <v>0</v>
      </c>
      <c r="AC51" s="18">
        <f t="shared" si="86"/>
        <v>0</v>
      </c>
      <c r="AD51" s="17" t="s">
        <v>69</v>
      </c>
      <c r="AE51" s="18">
        <f t="shared" si="87"/>
        <v>0</v>
      </c>
      <c r="AF51" s="14">
        <f t="shared" si="88"/>
        <v>0</v>
      </c>
      <c r="AG51" s="14">
        <f t="shared" si="89"/>
        <v>0</v>
      </c>
      <c r="AI51" s="13">
        <f>RANK($AJ51,$AJ$49:$AJ$52,1)+COUNTIF($AJ$49:$AJ51,$AJ51)-1</f>
        <v>3</v>
      </c>
      <c r="AJ51" s="13">
        <f>AK51+AL51+AM51</f>
        <v>1</v>
      </c>
      <c r="AK51" s="13">
        <f t="shared" si="91"/>
        <v>0</v>
      </c>
      <c r="AL51" s="13">
        <f t="shared" si="92"/>
        <v>0</v>
      </c>
      <c r="AM51" s="13">
        <f t="shared" si="93"/>
        <v>1</v>
      </c>
      <c r="AN51" s="17" t="s">
        <v>68</v>
      </c>
      <c r="AO51" s="13">
        <f t="shared" si="94"/>
        <v>0</v>
      </c>
      <c r="AP51" s="13">
        <f t="shared" si="95"/>
        <v>0</v>
      </c>
      <c r="AQ51" s="13">
        <f t="shared" si="96"/>
        <v>0</v>
      </c>
      <c r="AR51" s="13">
        <f t="shared" si="97"/>
        <v>0</v>
      </c>
      <c r="AT51" s="13">
        <v>3</v>
      </c>
      <c r="AU51" s="13" t="str">
        <f t="shared" si="98"/>
        <v>Bosnien</v>
      </c>
      <c r="AV51" s="13">
        <f t="shared" si="99"/>
        <v>0</v>
      </c>
      <c r="AW51" s="13">
        <f t="shared" si="100"/>
        <v>0</v>
      </c>
      <c r="AX51" s="13">
        <f t="shared" si="101"/>
        <v>0</v>
      </c>
      <c r="AY51" s="13">
        <f t="shared" si="102"/>
        <v>0</v>
      </c>
      <c r="AZ51" s="76">
        <v>27</v>
      </c>
      <c r="BA51" s="83">
        <v>41811.541666666664</v>
      </c>
      <c r="BB51" s="78" t="s">
        <v>67</v>
      </c>
      <c r="BC51" s="79" t="s">
        <v>6</v>
      </c>
      <c r="BD51" s="80" t="s">
        <v>69</v>
      </c>
      <c r="BE51" s="82" t="e">
        <f>IF(G51=#REF!,2,0)</f>
        <v>#REF!</v>
      </c>
      <c r="BF51" s="81" t="s">
        <v>6</v>
      </c>
      <c r="BG51" s="82" t="e">
        <f>IF(I51=#REF!,2,0)</f>
        <v>#REF!</v>
      </c>
      <c r="BH51" s="82" t="e">
        <f>IF(J51=#REF!,1,0)</f>
        <v>#REF!</v>
      </c>
      <c r="BI51" s="66" t="e">
        <f t="shared" si="90"/>
        <v>#REF!</v>
      </c>
      <c r="BK51" s="84"/>
      <c r="BL51" s="106"/>
      <c r="BM51" s="106"/>
      <c r="BN51" s="106"/>
      <c r="BO51" s="106"/>
    </row>
    <row r="52" spans="2:67" ht="14.25" customHeight="1" x14ac:dyDescent="0.25">
      <c r="B52" s="4">
        <v>28</v>
      </c>
      <c r="C52" s="48">
        <v>41811.75</v>
      </c>
      <c r="D52" s="44" t="s">
        <v>147</v>
      </c>
      <c r="E52" s="45" t="s">
        <v>6</v>
      </c>
      <c r="F52" s="46" t="s">
        <v>148</v>
      </c>
      <c r="G52" s="122"/>
      <c r="H52" s="59" t="s">
        <v>6</v>
      </c>
      <c r="I52" s="122"/>
      <c r="J52" s="122"/>
      <c r="K52" s="136" t="e">
        <f>IF(#REF!="",0,BI52)</f>
        <v>#REF!</v>
      </c>
      <c r="L52" s="126">
        <v>4</v>
      </c>
      <c r="M52" s="146" t="str">
        <f>VLOOKUP(L52,$AT$49:$AY$52,2,FALSE)</f>
        <v>Nigeria</v>
      </c>
      <c r="N52" s="143">
        <f>VLOOKUP(M52,$AU$49:$AY$52,2,FALSE)</f>
        <v>0</v>
      </c>
      <c r="O52" s="143">
        <f>VLOOKUP(M52,$AU$49:$AY$52,3,FALSE)</f>
        <v>0</v>
      </c>
      <c r="P52" s="143">
        <f>VLOOKUP(M52,$AU$49:$AY$52,4,FALSE)</f>
        <v>0</v>
      </c>
      <c r="Q52" s="144">
        <f>VLOOKUP(M52,$AU$49:$AY$52,5,FALSE)</f>
        <v>0</v>
      </c>
      <c r="Z52" s="17" t="s">
        <v>70</v>
      </c>
      <c r="AA52" s="18">
        <f t="shared" si="84"/>
        <v>0</v>
      </c>
      <c r="AB52" s="18">
        <f t="shared" si="85"/>
        <v>0</v>
      </c>
      <c r="AC52" s="18">
        <f t="shared" si="86"/>
        <v>0</v>
      </c>
      <c r="AD52" s="17" t="s">
        <v>68</v>
      </c>
      <c r="AE52" s="18">
        <f t="shared" si="87"/>
        <v>0</v>
      </c>
      <c r="AF52" s="14">
        <f t="shared" si="88"/>
        <v>0</v>
      </c>
      <c r="AG52" s="14">
        <f t="shared" si="89"/>
        <v>0</v>
      </c>
      <c r="AI52" s="13">
        <f>RANK($AJ52,$AJ$49:$AJ$52,1)+COUNTIF($AJ$49:$AJ52,$AJ52)-1</f>
        <v>4</v>
      </c>
      <c r="AJ52" s="13">
        <f>AK52+AL52+AM52</f>
        <v>1</v>
      </c>
      <c r="AK52" s="13">
        <f t="shared" si="91"/>
        <v>0</v>
      </c>
      <c r="AL52" s="13">
        <f t="shared" si="92"/>
        <v>0</v>
      </c>
      <c r="AM52" s="13">
        <f t="shared" si="93"/>
        <v>1</v>
      </c>
      <c r="AN52" s="17" t="s">
        <v>70</v>
      </c>
      <c r="AO52" s="13">
        <f t="shared" si="94"/>
        <v>0</v>
      </c>
      <c r="AP52" s="13">
        <f t="shared" si="95"/>
        <v>0</v>
      </c>
      <c r="AQ52" s="13">
        <f t="shared" si="96"/>
        <v>0</v>
      </c>
      <c r="AR52" s="13">
        <f t="shared" si="97"/>
        <v>0</v>
      </c>
      <c r="AT52" s="13">
        <v>4</v>
      </c>
      <c r="AU52" s="13" t="str">
        <f t="shared" si="98"/>
        <v>Nigeria</v>
      </c>
      <c r="AV52" s="13">
        <f t="shared" si="99"/>
        <v>0</v>
      </c>
      <c r="AW52" s="13">
        <f t="shared" si="100"/>
        <v>0</v>
      </c>
      <c r="AX52" s="13">
        <f t="shared" si="101"/>
        <v>0</v>
      </c>
      <c r="AY52" s="13">
        <f t="shared" si="102"/>
        <v>0</v>
      </c>
      <c r="AZ52" s="76">
        <v>28</v>
      </c>
      <c r="BA52" s="83">
        <v>41811.75</v>
      </c>
      <c r="BB52" s="78" t="s">
        <v>70</v>
      </c>
      <c r="BC52" s="79" t="s">
        <v>6</v>
      </c>
      <c r="BD52" s="80" t="s">
        <v>68</v>
      </c>
      <c r="BE52" s="82" t="e">
        <f>IF(G52=#REF!,2,0)</f>
        <v>#REF!</v>
      </c>
      <c r="BF52" s="81" t="s">
        <v>6</v>
      </c>
      <c r="BG52" s="82" t="e">
        <f>IF(I52=#REF!,2,0)</f>
        <v>#REF!</v>
      </c>
      <c r="BH52" s="82" t="e">
        <f>IF(J52=#REF!,1,0)</f>
        <v>#REF!</v>
      </c>
      <c r="BI52" s="66" t="e">
        <f t="shared" si="90"/>
        <v>#REF!</v>
      </c>
      <c r="BK52" s="84"/>
      <c r="BL52" s="106"/>
      <c r="BM52" s="106"/>
      <c r="BN52" s="106"/>
      <c r="BO52" s="106"/>
    </row>
    <row r="53" spans="2:67" ht="14.25" customHeight="1" x14ac:dyDescent="0.25">
      <c r="B53" s="4">
        <v>43</v>
      </c>
      <c r="C53" s="48">
        <v>41815.541666666664</v>
      </c>
      <c r="D53" s="44" t="s">
        <v>147</v>
      </c>
      <c r="E53" s="45" t="s">
        <v>6</v>
      </c>
      <c r="F53" s="46" t="s">
        <v>145</v>
      </c>
      <c r="G53" s="122"/>
      <c r="H53" s="59" t="s">
        <v>6</v>
      </c>
      <c r="I53" s="122"/>
      <c r="J53" s="122"/>
      <c r="K53" s="136" t="e">
        <f>IF(#REF!="",0,BI53)</f>
        <v>#REF!</v>
      </c>
      <c r="M53" s="128"/>
      <c r="N53" s="158"/>
      <c r="O53" s="158"/>
      <c r="P53" s="158"/>
      <c r="Q53" s="158"/>
      <c r="Z53" s="17" t="s">
        <v>70</v>
      </c>
      <c r="AA53" s="18">
        <f t="shared" si="84"/>
        <v>0</v>
      </c>
      <c r="AB53" s="18">
        <f t="shared" si="85"/>
        <v>0</v>
      </c>
      <c r="AC53" s="18">
        <f t="shared" si="86"/>
        <v>0</v>
      </c>
      <c r="AD53" s="17" t="s">
        <v>67</v>
      </c>
      <c r="AE53" s="18">
        <f t="shared" si="87"/>
        <v>0</v>
      </c>
      <c r="AF53" s="14">
        <f t="shared" si="88"/>
        <v>0</v>
      </c>
      <c r="AG53" s="14">
        <f t="shared" si="89"/>
        <v>0</v>
      </c>
      <c r="AZ53" s="76">
        <v>43</v>
      </c>
      <c r="BA53" s="83">
        <v>41815.541666666664</v>
      </c>
      <c r="BB53" s="78" t="s">
        <v>70</v>
      </c>
      <c r="BC53" s="79" t="s">
        <v>6</v>
      </c>
      <c r="BD53" s="80" t="s">
        <v>67</v>
      </c>
      <c r="BE53" s="82" t="e">
        <f>IF(G53=#REF!,2,0)</f>
        <v>#REF!</v>
      </c>
      <c r="BF53" s="81" t="s">
        <v>6</v>
      </c>
      <c r="BG53" s="82" t="e">
        <f>IF(I53=#REF!,2,0)</f>
        <v>#REF!</v>
      </c>
      <c r="BH53" s="82" t="e">
        <f>IF(J53=#REF!,1,0)</f>
        <v>#REF!</v>
      </c>
      <c r="BI53" s="66" t="e">
        <f t="shared" si="90"/>
        <v>#REF!</v>
      </c>
      <c r="BL53" s="106"/>
      <c r="BM53" s="106"/>
      <c r="BN53" s="106"/>
      <c r="BO53" s="106"/>
    </row>
    <row r="54" spans="2:67" ht="14.25" customHeight="1" x14ac:dyDescent="0.25">
      <c r="B54" s="4">
        <v>44</v>
      </c>
      <c r="C54" s="48">
        <v>41815.541666666664</v>
      </c>
      <c r="D54" s="44" t="s">
        <v>148</v>
      </c>
      <c r="E54" s="45" t="s">
        <v>6</v>
      </c>
      <c r="F54" s="46" t="s">
        <v>146</v>
      </c>
      <c r="G54" s="122"/>
      <c r="H54" s="59" t="s">
        <v>6</v>
      </c>
      <c r="I54" s="122"/>
      <c r="J54" s="122"/>
      <c r="K54" s="136" t="e">
        <f>IF(#REF!="",0,BI54)</f>
        <v>#REF!</v>
      </c>
      <c r="M54"/>
      <c r="N54"/>
      <c r="O54" s="158"/>
      <c r="P54"/>
      <c r="Q54" s="158"/>
      <c r="R54"/>
      <c r="Z54" s="17" t="s">
        <v>68</v>
      </c>
      <c r="AA54" s="18">
        <f t="shared" si="84"/>
        <v>0</v>
      </c>
      <c r="AB54" s="18">
        <f t="shared" si="85"/>
        <v>0</v>
      </c>
      <c r="AC54" s="18">
        <f t="shared" si="86"/>
        <v>0</v>
      </c>
      <c r="AD54" s="17" t="s">
        <v>69</v>
      </c>
      <c r="AE54" s="18">
        <f t="shared" si="87"/>
        <v>0</v>
      </c>
      <c r="AF54" s="14">
        <f t="shared" si="88"/>
        <v>0</v>
      </c>
      <c r="AG54" s="14">
        <f t="shared" si="89"/>
        <v>0</v>
      </c>
      <c r="AZ54" s="76">
        <v>44</v>
      </c>
      <c r="BA54" s="83">
        <v>41815.541666666664</v>
      </c>
      <c r="BB54" s="78" t="s">
        <v>68</v>
      </c>
      <c r="BC54" s="79" t="s">
        <v>6</v>
      </c>
      <c r="BD54" s="80" t="s">
        <v>69</v>
      </c>
      <c r="BE54" s="82" t="e">
        <f>IF(G54=#REF!,2,0)</f>
        <v>#REF!</v>
      </c>
      <c r="BF54" s="81" t="s">
        <v>6</v>
      </c>
      <c r="BG54" s="82" t="e">
        <f>IF(I54=#REF!,2,0)</f>
        <v>#REF!</v>
      </c>
      <c r="BH54" s="82" t="e">
        <f>IF(J54=#REF!,1,0)</f>
        <v>#REF!</v>
      </c>
      <c r="BI54" s="66" t="e">
        <f t="shared" si="90"/>
        <v>#REF!</v>
      </c>
      <c r="BL54" s="106"/>
      <c r="BM54" s="106"/>
      <c r="BN54" s="106"/>
      <c r="BO54" s="106"/>
    </row>
    <row r="55" spans="2:67" ht="14.25" customHeight="1" x14ac:dyDescent="0.25">
      <c r="C55" s="19"/>
      <c r="K55" s="149"/>
      <c r="N55" s="148"/>
      <c r="O55" s="161"/>
      <c r="P55" s="148"/>
      <c r="Q55" s="148"/>
      <c r="BA55" s="91"/>
      <c r="BI55" s="67"/>
      <c r="BL55" s="106"/>
      <c r="BM55" s="110"/>
      <c r="BN55" s="106"/>
      <c r="BO55" s="106"/>
    </row>
    <row r="56" spans="2:67" s="24" customFormat="1" ht="14.25" customHeight="1" x14ac:dyDescent="0.25">
      <c r="B56" s="1" t="s">
        <v>71</v>
      </c>
      <c r="C56" s="22"/>
      <c r="D56" s="7"/>
      <c r="E56" s="8"/>
      <c r="F56" s="7"/>
      <c r="G56" s="8"/>
      <c r="H56" s="8"/>
      <c r="I56" s="8"/>
      <c r="J56" s="8"/>
      <c r="K56" s="149"/>
      <c r="L56" s="150"/>
      <c r="M56" s="151"/>
      <c r="N56" s="152"/>
      <c r="O56" s="162"/>
      <c r="P56" s="152"/>
      <c r="Q56" s="152"/>
      <c r="R56" s="151"/>
      <c r="S56" s="152"/>
      <c r="T56" s="8"/>
      <c r="U56" s="8"/>
      <c r="V56" s="8"/>
      <c r="W56" s="29"/>
      <c r="Z56" s="11"/>
      <c r="AA56" s="18"/>
      <c r="AB56" s="18"/>
      <c r="AC56" s="18"/>
      <c r="AD56" s="11"/>
      <c r="AE56" s="25"/>
      <c r="AF56" s="26"/>
      <c r="AG56" s="26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69" t="s">
        <v>71</v>
      </c>
      <c r="BA56" s="93"/>
      <c r="BB56" s="70"/>
      <c r="BC56" s="71"/>
      <c r="BD56" s="70"/>
      <c r="BE56" s="71"/>
      <c r="BF56" s="71"/>
      <c r="BG56" s="71"/>
      <c r="BH56" s="71"/>
      <c r="BI56" s="68"/>
      <c r="BJ56" s="34"/>
      <c r="BK56" s="36"/>
      <c r="BL56" s="68"/>
      <c r="BM56" s="111"/>
      <c r="BN56" s="68"/>
      <c r="BO56" s="68"/>
    </row>
    <row r="57" spans="2:67" s="24" customFormat="1" ht="14.25" customHeight="1" x14ac:dyDescent="0.25">
      <c r="B57" s="55" t="s">
        <v>2</v>
      </c>
      <c r="C57" s="56" t="s">
        <v>3</v>
      </c>
      <c r="D57" s="189" t="s">
        <v>2</v>
      </c>
      <c r="E57" s="190"/>
      <c r="F57" s="191"/>
      <c r="G57" s="190" t="s">
        <v>4</v>
      </c>
      <c r="H57" s="190"/>
      <c r="I57" s="190"/>
      <c r="J57" s="57" t="s">
        <v>81</v>
      </c>
      <c r="K57" s="153" t="s">
        <v>88</v>
      </c>
      <c r="L57" s="150"/>
      <c r="M57" s="132" t="s">
        <v>71</v>
      </c>
      <c r="N57" s="133" t="s">
        <v>88</v>
      </c>
      <c r="O57" s="133" t="s">
        <v>89</v>
      </c>
      <c r="P57" s="133" t="s">
        <v>90</v>
      </c>
      <c r="Q57" s="134" t="s">
        <v>100</v>
      </c>
      <c r="R57" s="151"/>
      <c r="S57" s="152"/>
      <c r="T57" s="8"/>
      <c r="U57" s="8"/>
      <c r="V57" s="8"/>
      <c r="W57" s="29"/>
      <c r="Z57" s="15" t="s">
        <v>86</v>
      </c>
      <c r="AA57" s="15" t="s">
        <v>88</v>
      </c>
      <c r="AB57" s="15" t="s">
        <v>89</v>
      </c>
      <c r="AC57" s="15" t="s">
        <v>90</v>
      </c>
      <c r="AD57" s="15" t="s">
        <v>87</v>
      </c>
      <c r="AE57" s="15" t="s">
        <v>88</v>
      </c>
      <c r="AF57" s="15" t="s">
        <v>89</v>
      </c>
      <c r="AG57" s="15" t="s">
        <v>90</v>
      </c>
      <c r="AH57" s="25"/>
      <c r="AI57" s="16" t="s">
        <v>98</v>
      </c>
      <c r="AJ57" s="16" t="s">
        <v>97</v>
      </c>
      <c r="AK57" s="16" t="s">
        <v>96</v>
      </c>
      <c r="AL57" s="15" t="s">
        <v>95</v>
      </c>
      <c r="AM57" s="15" t="s">
        <v>94</v>
      </c>
      <c r="AN57" s="15" t="s">
        <v>91</v>
      </c>
      <c r="AO57" s="15" t="s">
        <v>88</v>
      </c>
      <c r="AP57" s="15" t="s">
        <v>89</v>
      </c>
      <c r="AQ57" s="15" t="s">
        <v>90</v>
      </c>
      <c r="AR57" s="16" t="s">
        <v>92</v>
      </c>
      <c r="AS57" s="25"/>
      <c r="AT57" s="15" t="s">
        <v>93</v>
      </c>
      <c r="AU57" s="15" t="s">
        <v>91</v>
      </c>
      <c r="AV57" s="15" t="s">
        <v>88</v>
      </c>
      <c r="AW57" s="15" t="s">
        <v>89</v>
      </c>
      <c r="AX57" s="15" t="s">
        <v>90</v>
      </c>
      <c r="AY57" s="16" t="s">
        <v>92</v>
      </c>
      <c r="AZ57" s="98" t="s">
        <v>2</v>
      </c>
      <c r="BA57" s="96" t="s">
        <v>3</v>
      </c>
      <c r="BB57" s="100" t="s">
        <v>2</v>
      </c>
      <c r="BC57" s="97"/>
      <c r="BD57" s="101"/>
      <c r="BE57" s="193" t="s">
        <v>4</v>
      </c>
      <c r="BF57" s="193"/>
      <c r="BG57" s="193"/>
      <c r="BH57" s="97" t="s">
        <v>81</v>
      </c>
      <c r="BI57" s="58" t="s">
        <v>88</v>
      </c>
      <c r="BJ57" s="34"/>
      <c r="BK57" s="72"/>
      <c r="BL57" s="68"/>
      <c r="BM57" s="68"/>
      <c r="BN57" s="68"/>
      <c r="BO57" s="68"/>
    </row>
    <row r="58" spans="2:67" ht="14.25" customHeight="1" x14ac:dyDescent="0.25">
      <c r="B58" s="4">
        <v>13</v>
      </c>
      <c r="C58" s="48">
        <v>41806.541666666664</v>
      </c>
      <c r="D58" s="44" t="s">
        <v>149</v>
      </c>
      <c r="E58" s="45" t="s">
        <v>6</v>
      </c>
      <c r="F58" s="46" t="s">
        <v>152</v>
      </c>
      <c r="G58" s="122"/>
      <c r="H58" s="59" t="s">
        <v>6</v>
      </c>
      <c r="I58" s="122"/>
      <c r="J58" s="122"/>
      <c r="K58" s="136" t="e">
        <f>IF(#REF!="",0,BI58)</f>
        <v>#REF!</v>
      </c>
      <c r="L58" s="137">
        <v>1</v>
      </c>
      <c r="M58" s="138" t="str">
        <f>VLOOKUP(L58,$AT$58:$AY$61,2,FALSE)</f>
        <v>Tyskland</v>
      </c>
      <c r="N58" s="139">
        <f>VLOOKUP(M58,$AU$58:$AY$61,2,FALSE)</f>
        <v>0</v>
      </c>
      <c r="O58" s="139">
        <f>VLOOKUP(M58,$AU$58:$AY$61,3,FALSE)</f>
        <v>0</v>
      </c>
      <c r="P58" s="139">
        <f>VLOOKUP(M58,$AU$58:$AY$61,4,FALSE)</f>
        <v>0</v>
      </c>
      <c r="Q58" s="140">
        <f>VLOOKUP(M58,$AU$58:$AY$61,5,FALSE)</f>
        <v>0</v>
      </c>
      <c r="Z58" s="17" t="s">
        <v>72</v>
      </c>
      <c r="AA58" s="18">
        <f t="shared" ref="AA58:AA63" si="103">IF(G58="",0,IF($G58&lt;$I58,0,IF($G58=$I58,1,3)))</f>
        <v>0</v>
      </c>
      <c r="AB58" s="18">
        <f t="shared" ref="AB58:AB63" si="104">G58</f>
        <v>0</v>
      </c>
      <c r="AC58" s="18">
        <f t="shared" ref="AC58:AC63" si="105">I58</f>
        <v>0</v>
      </c>
      <c r="AD58" s="17" t="s">
        <v>73</v>
      </c>
      <c r="AE58" s="18">
        <f t="shared" ref="AE58:AE63" si="106">IF(I58="",0,IF(I58&lt;G58,0,IF(G58=I58,1,3)))</f>
        <v>0</v>
      </c>
      <c r="AF58" s="14">
        <f t="shared" ref="AF58:AF63" si="107">I58</f>
        <v>0</v>
      </c>
      <c r="AG58" s="14">
        <f t="shared" ref="AG58:AG63" si="108">G58</f>
        <v>0</v>
      </c>
      <c r="AI58" s="13">
        <f>RANK($AJ58,$AJ$58:$AJ$61,1)+COUNTIF($AJ$58:$AJ58,$AJ58)-1</f>
        <v>1</v>
      </c>
      <c r="AJ58" s="13">
        <f>AK58+AL58+AM58</f>
        <v>1</v>
      </c>
      <c r="AK58" s="13">
        <f>SUMPRODUCT(($AO$58:$AO$61=AO58)*($AR$58:$AR$61=AR58)*($AP$58:$AP$61&gt;AP58))</f>
        <v>0</v>
      </c>
      <c r="AL58" s="13">
        <f>SUMPRODUCT(($AO$58:$AO$61=AO58)*($AR$58:$AR$61&gt;AR58))</f>
        <v>0</v>
      </c>
      <c r="AM58" s="13">
        <f>RANK(AO58,$AO$58:$AO$61)</f>
        <v>1</v>
      </c>
      <c r="AN58" s="17" t="s">
        <v>72</v>
      </c>
      <c r="AO58" s="13">
        <f>SUMIF($Z$58:$Z$63,$AN58,$AA$58:$AA$63)+SUMIF($AD$58:$AD$63,$AN58,$AE$58:$AE$63)</f>
        <v>0</v>
      </c>
      <c r="AP58" s="13">
        <f>SUMIF($Z$58:$Z$63,$AN58,$AB$58:$AB$63)+SUMIF($AD$58:$AD$63,$AN58,$AF$58:$AF$63)</f>
        <v>0</v>
      </c>
      <c r="AQ58" s="13">
        <f>SUMIF($Z$58:$Z$63,$AN58,$AC$58:$AC$63)+SUMIF($AD$58:$AD$63,$AN58,$AG$58:$AG$63)</f>
        <v>0</v>
      </c>
      <c r="AR58" s="13">
        <f>AP58-AQ58</f>
        <v>0</v>
      </c>
      <c r="AT58" s="13">
        <v>1</v>
      </c>
      <c r="AU58" s="13" t="str">
        <f>VLOOKUP($AT58,$AI$58:$AR$61,6,FALSE)</f>
        <v>Tyskland</v>
      </c>
      <c r="AV58" s="13">
        <f>VLOOKUP($AU58,$AN$58:$AR$61,2,FALSE)</f>
        <v>0</v>
      </c>
      <c r="AW58" s="13">
        <f>VLOOKUP($AU58,$AN$58:$AR$61,3,FALSE)</f>
        <v>0</v>
      </c>
      <c r="AX58" s="13">
        <f>VLOOKUP($AU58,$AN$58:$AR$61,4,FALSE)</f>
        <v>0</v>
      </c>
      <c r="AY58" s="13">
        <f>VLOOKUP($AU58,$AN$58:$AR$61,5,FALSE)</f>
        <v>0</v>
      </c>
      <c r="AZ58" s="76">
        <v>13</v>
      </c>
      <c r="BA58" s="83">
        <v>41806.541666666664</v>
      </c>
      <c r="BB58" s="78" t="s">
        <v>72</v>
      </c>
      <c r="BC58" s="79" t="s">
        <v>6</v>
      </c>
      <c r="BD58" s="80" t="s">
        <v>73</v>
      </c>
      <c r="BE58" s="82" t="e">
        <f>IF(G58=#REF!,2,0)</f>
        <v>#REF!</v>
      </c>
      <c r="BF58" s="81" t="s">
        <v>6</v>
      </c>
      <c r="BG58" s="82" t="e">
        <f>IF(I58=#REF!,2,0)</f>
        <v>#REF!</v>
      </c>
      <c r="BH58" s="82" t="e">
        <f>IF(J58=#REF!,1,0)</f>
        <v>#REF!</v>
      </c>
      <c r="BI58" s="66" t="e">
        <f t="shared" ref="BI58:BI63" si="109">SUM(BE58+BG58+BH58)</f>
        <v>#REF!</v>
      </c>
      <c r="BJ58" s="35"/>
      <c r="BK58" s="69"/>
      <c r="BL58" s="106"/>
      <c r="BM58" s="106"/>
      <c r="BN58" s="106"/>
      <c r="BO58" s="106"/>
    </row>
    <row r="59" spans="2:67" ht="14.25" customHeight="1" x14ac:dyDescent="0.25">
      <c r="B59" s="4">
        <v>14</v>
      </c>
      <c r="C59" s="48">
        <v>41806.791666666664</v>
      </c>
      <c r="D59" s="44" t="s">
        <v>150</v>
      </c>
      <c r="E59" s="45" t="s">
        <v>6</v>
      </c>
      <c r="F59" s="46" t="s">
        <v>151</v>
      </c>
      <c r="G59" s="122"/>
      <c r="H59" s="59" t="s">
        <v>6</v>
      </c>
      <c r="I59" s="122"/>
      <c r="J59" s="122"/>
      <c r="K59" s="136" t="e">
        <f>IF(#REF!="",0,BI59)</f>
        <v>#REF!</v>
      </c>
      <c r="L59" s="126">
        <v>2</v>
      </c>
      <c r="M59" s="142" t="str">
        <f>VLOOKUP(L59,$AT$58:$AY$61,2,FALSE)</f>
        <v>Ghana</v>
      </c>
      <c r="N59" s="143">
        <f>VLOOKUP(M59,$AU$58:$AY$61,2,FALSE)</f>
        <v>0</v>
      </c>
      <c r="O59" s="143">
        <f>VLOOKUP(M59,$AU$58:$AY$61,3,FALSE)</f>
        <v>0</v>
      </c>
      <c r="P59" s="143">
        <f>VLOOKUP(M59,$AU$58:$AY$61,4,FALSE)</f>
        <v>0</v>
      </c>
      <c r="Q59" s="144">
        <f>VLOOKUP(M59,$AU$58:$AY$61,5,FALSE)</f>
        <v>0</v>
      </c>
      <c r="Z59" s="17" t="s">
        <v>74</v>
      </c>
      <c r="AA59" s="18">
        <f t="shared" si="103"/>
        <v>0</v>
      </c>
      <c r="AB59" s="18">
        <f t="shared" si="104"/>
        <v>0</v>
      </c>
      <c r="AC59" s="18">
        <f t="shared" si="105"/>
        <v>0</v>
      </c>
      <c r="AD59" s="17" t="s">
        <v>75</v>
      </c>
      <c r="AE59" s="18">
        <f t="shared" si="106"/>
        <v>0</v>
      </c>
      <c r="AF59" s="14">
        <f t="shared" si="107"/>
        <v>0</v>
      </c>
      <c r="AG59" s="14">
        <f t="shared" si="108"/>
        <v>0</v>
      </c>
      <c r="AI59" s="13">
        <f>RANK($AJ59,$AJ$58:$AJ$61,1)+COUNTIF($AJ$58:$AJ59,$AJ59)-1</f>
        <v>2</v>
      </c>
      <c r="AJ59" s="13">
        <f>AK59+AL59+AM59</f>
        <v>1</v>
      </c>
      <c r="AK59" s="13">
        <f t="shared" ref="AK59:AK61" si="110">SUMPRODUCT(($AO$58:$AO$61=AO59)*($AR$58:$AR$61=AR59)*($AP$58:$AP$61&gt;AP59))</f>
        <v>0</v>
      </c>
      <c r="AL59" s="13">
        <f t="shared" ref="AL59:AL61" si="111">SUMPRODUCT(($AO$58:$AO$61=AO59)*($AR$58:$AR$61&gt;AR59))</f>
        <v>0</v>
      </c>
      <c r="AM59" s="13">
        <f t="shared" ref="AM59:AM61" si="112">RANK(AO59,$AO$58:$AO$61)</f>
        <v>1</v>
      </c>
      <c r="AN59" s="17" t="s">
        <v>74</v>
      </c>
      <c r="AO59" s="13">
        <f t="shared" ref="AO59:AO61" si="113">SUMIF($Z$58:$Z$63,$AN59,$AA$58:$AA$63)+SUMIF($AD$58:$AD$63,$AN59,$AE$58:$AE$63)</f>
        <v>0</v>
      </c>
      <c r="AP59" s="13">
        <f t="shared" ref="AP59:AP61" si="114">SUMIF($Z$58:$Z$63,$AN59,$AB$58:$AB$63)+SUMIF($AD$58:$AD$63,$AN59,$AF$58:$AF$63)</f>
        <v>0</v>
      </c>
      <c r="AQ59" s="13">
        <f t="shared" ref="AQ59:AQ61" si="115">SUMIF($Z$58:$Z$63,$AN59,$AC$58:$AC$63)+SUMIF($AD$58:$AD$63,$AN59,$AG$58:$AG$63)</f>
        <v>0</v>
      </c>
      <c r="AR59" s="13">
        <f t="shared" ref="AR59:AR61" si="116">AP59-AQ59</f>
        <v>0</v>
      </c>
      <c r="AT59" s="13">
        <v>2</v>
      </c>
      <c r="AU59" s="13" t="str">
        <f t="shared" ref="AU59:AU61" si="117">VLOOKUP($AT59,$AI$58:$AR$61,6,FALSE)</f>
        <v>Ghana</v>
      </c>
      <c r="AV59" s="13">
        <f t="shared" ref="AV59:AV61" si="118">VLOOKUP($AU59,$AN$58:$AR$61,2,FALSE)</f>
        <v>0</v>
      </c>
      <c r="AW59" s="13">
        <f t="shared" ref="AW59:AW61" si="119">VLOOKUP($AU59,$AN$58:$AR$61,3,FALSE)</f>
        <v>0</v>
      </c>
      <c r="AX59" s="13">
        <f t="shared" ref="AX59:AX61" si="120">VLOOKUP($AU59,$AN$58:$AR$61,4,FALSE)</f>
        <v>0</v>
      </c>
      <c r="AY59" s="13">
        <f t="shared" ref="AY59:AY61" si="121">VLOOKUP($AU59,$AN$58:$AR$61,5,FALSE)</f>
        <v>0</v>
      </c>
      <c r="AZ59" s="76">
        <v>14</v>
      </c>
      <c r="BA59" s="83">
        <v>41806.791666666664</v>
      </c>
      <c r="BB59" s="78" t="s">
        <v>74</v>
      </c>
      <c r="BC59" s="79" t="s">
        <v>6</v>
      </c>
      <c r="BD59" s="80" t="s">
        <v>75</v>
      </c>
      <c r="BE59" s="82" t="e">
        <f>IF(G59=#REF!,2,0)</f>
        <v>#REF!</v>
      </c>
      <c r="BF59" s="81" t="s">
        <v>6</v>
      </c>
      <c r="BG59" s="82" t="e">
        <f>IF(I59=#REF!,2,0)</f>
        <v>#REF!</v>
      </c>
      <c r="BH59" s="82" t="e">
        <f>IF(J59=#REF!,1,0)</f>
        <v>#REF!</v>
      </c>
      <c r="BI59" s="66" t="e">
        <f t="shared" si="109"/>
        <v>#REF!</v>
      </c>
      <c r="BK59" s="69"/>
      <c r="BL59" s="106"/>
      <c r="BM59" s="106"/>
      <c r="BN59" s="106"/>
      <c r="BO59" s="106"/>
    </row>
    <row r="60" spans="2:67" ht="14.25" customHeight="1" x14ac:dyDescent="0.25">
      <c r="B60" s="4">
        <v>29</v>
      </c>
      <c r="C60" s="48">
        <v>41811.666666666664</v>
      </c>
      <c r="D60" s="44" t="s">
        <v>149</v>
      </c>
      <c r="E60" s="45" t="s">
        <v>6</v>
      </c>
      <c r="F60" s="46" t="s">
        <v>150</v>
      </c>
      <c r="G60" s="122"/>
      <c r="H60" s="59" t="s">
        <v>6</v>
      </c>
      <c r="I60" s="122"/>
      <c r="J60" s="122"/>
      <c r="K60" s="136" t="e">
        <f>IF(#REF!="",0,BI60)</f>
        <v>#REF!</v>
      </c>
      <c r="L60" s="126">
        <v>3</v>
      </c>
      <c r="M60" s="157" t="str">
        <f>VLOOKUP(L60,$AT$58:$AY$61,2,FALSE)</f>
        <v>Portugal</v>
      </c>
      <c r="N60" s="158">
        <f>VLOOKUP(M60,$AU$58:$AY$61,2,FALSE)</f>
        <v>0</v>
      </c>
      <c r="O60" s="158">
        <f>VLOOKUP(M60,$AU$58:$AY$61,3,FALSE)</f>
        <v>0</v>
      </c>
      <c r="P60" s="158">
        <f>VLOOKUP(M60,$AU$58:$AY$61,4,FALSE)</f>
        <v>0</v>
      </c>
      <c r="Q60" s="159">
        <f>VLOOKUP(M60,$AU$58:$AY$61,5,FALSE)</f>
        <v>0</v>
      </c>
      <c r="Z60" s="17" t="s">
        <v>72</v>
      </c>
      <c r="AA60" s="18">
        <f t="shared" si="103"/>
        <v>0</v>
      </c>
      <c r="AB60" s="18">
        <f t="shared" si="104"/>
        <v>0</v>
      </c>
      <c r="AC60" s="18">
        <f t="shared" si="105"/>
        <v>0</v>
      </c>
      <c r="AD60" s="17" t="s">
        <v>74</v>
      </c>
      <c r="AE60" s="18">
        <f t="shared" si="106"/>
        <v>0</v>
      </c>
      <c r="AF60" s="14">
        <f t="shared" si="107"/>
        <v>0</v>
      </c>
      <c r="AG60" s="14">
        <f t="shared" si="108"/>
        <v>0</v>
      </c>
      <c r="AI60" s="13">
        <f>RANK($AJ60,$AJ$58:$AJ$61,1)+COUNTIF($AJ$58:$AJ60,$AJ60)-1</f>
        <v>3</v>
      </c>
      <c r="AJ60" s="13">
        <f>AK60+AL60+AM60</f>
        <v>1</v>
      </c>
      <c r="AK60" s="13">
        <f t="shared" si="110"/>
        <v>0</v>
      </c>
      <c r="AL60" s="13">
        <f t="shared" si="111"/>
        <v>0</v>
      </c>
      <c r="AM60" s="13">
        <f t="shared" si="112"/>
        <v>1</v>
      </c>
      <c r="AN60" s="17" t="s">
        <v>73</v>
      </c>
      <c r="AO60" s="13">
        <f t="shared" si="113"/>
        <v>0</v>
      </c>
      <c r="AP60" s="13">
        <f t="shared" si="114"/>
        <v>0</v>
      </c>
      <c r="AQ60" s="13">
        <f t="shared" si="115"/>
        <v>0</v>
      </c>
      <c r="AR60" s="13">
        <f t="shared" si="116"/>
        <v>0</v>
      </c>
      <c r="AT60" s="13">
        <v>3</v>
      </c>
      <c r="AU60" s="13" t="str">
        <f t="shared" si="117"/>
        <v>Portugal</v>
      </c>
      <c r="AV60" s="13">
        <f t="shared" si="118"/>
        <v>0</v>
      </c>
      <c r="AW60" s="13">
        <f t="shared" si="119"/>
        <v>0</v>
      </c>
      <c r="AX60" s="13">
        <f t="shared" si="120"/>
        <v>0</v>
      </c>
      <c r="AY60" s="13">
        <f t="shared" si="121"/>
        <v>0</v>
      </c>
      <c r="AZ60" s="76">
        <v>29</v>
      </c>
      <c r="BA60" s="83">
        <v>41811.666666666664</v>
      </c>
      <c r="BB60" s="78" t="s">
        <v>72</v>
      </c>
      <c r="BC60" s="79" t="s">
        <v>6</v>
      </c>
      <c r="BD60" s="80" t="s">
        <v>74</v>
      </c>
      <c r="BE60" s="82" t="e">
        <f>IF(G60=#REF!,2,0)</f>
        <v>#REF!</v>
      </c>
      <c r="BF60" s="81" t="s">
        <v>6</v>
      </c>
      <c r="BG60" s="82" t="e">
        <f>IF(I60=#REF!,2,0)</f>
        <v>#REF!</v>
      </c>
      <c r="BH60" s="82" t="e">
        <f>IF(J60=#REF!,1,0)</f>
        <v>#REF!</v>
      </c>
      <c r="BI60" s="66" t="e">
        <f t="shared" si="109"/>
        <v>#REF!</v>
      </c>
      <c r="BK60" s="84"/>
      <c r="BL60" s="106"/>
      <c r="BM60" s="106"/>
      <c r="BN60" s="106"/>
      <c r="BO60" s="106"/>
    </row>
    <row r="61" spans="2:67" ht="14.25" customHeight="1" x14ac:dyDescent="0.25">
      <c r="B61" s="4">
        <v>30</v>
      </c>
      <c r="C61" s="48">
        <v>41812.75</v>
      </c>
      <c r="D61" s="44" t="s">
        <v>151</v>
      </c>
      <c r="E61" s="45" t="s">
        <v>6</v>
      </c>
      <c r="F61" s="46" t="s">
        <v>152</v>
      </c>
      <c r="G61" s="122"/>
      <c r="H61" s="59" t="s">
        <v>6</v>
      </c>
      <c r="I61" s="122"/>
      <c r="J61" s="122"/>
      <c r="K61" s="136" t="e">
        <f>IF(#REF!="",0,BI61)</f>
        <v>#REF!</v>
      </c>
      <c r="L61" s="126">
        <v>4</v>
      </c>
      <c r="M61" s="146" t="str">
        <f>VLOOKUP(L61,$AT$58:$AY$61,2,FALSE)</f>
        <v>USA</v>
      </c>
      <c r="N61" s="143">
        <f>VLOOKUP(M61,$AU$58:$AY$61,2,FALSE)</f>
        <v>0</v>
      </c>
      <c r="O61" s="143">
        <f>VLOOKUP(M61,$AU$58:$AY$61,3,FALSE)</f>
        <v>0</v>
      </c>
      <c r="P61" s="143">
        <f>VLOOKUP(M61,$AU$58:$AY$61,4,FALSE)</f>
        <v>0</v>
      </c>
      <c r="Q61" s="144">
        <f>VLOOKUP(M61,$AU$58:$AY$61,5,FALSE)</f>
        <v>0</v>
      </c>
      <c r="Z61" s="17" t="s">
        <v>75</v>
      </c>
      <c r="AA61" s="18">
        <f t="shared" si="103"/>
        <v>0</v>
      </c>
      <c r="AB61" s="18">
        <f t="shared" si="104"/>
        <v>0</v>
      </c>
      <c r="AC61" s="18">
        <f t="shared" si="105"/>
        <v>0</v>
      </c>
      <c r="AD61" s="17" t="s">
        <v>73</v>
      </c>
      <c r="AE61" s="18">
        <f t="shared" si="106"/>
        <v>0</v>
      </c>
      <c r="AF61" s="14">
        <f t="shared" si="107"/>
        <v>0</v>
      </c>
      <c r="AG61" s="14">
        <f t="shared" si="108"/>
        <v>0</v>
      </c>
      <c r="AI61" s="13">
        <f>RANK($AJ61,$AJ$58:$AJ$61,1)+COUNTIF($AJ$58:$AJ61,$AJ61)-1</f>
        <v>4</v>
      </c>
      <c r="AJ61" s="13">
        <f>AK61+AL61+AM61</f>
        <v>1</v>
      </c>
      <c r="AK61" s="13">
        <f t="shared" si="110"/>
        <v>0</v>
      </c>
      <c r="AL61" s="13">
        <f t="shared" si="111"/>
        <v>0</v>
      </c>
      <c r="AM61" s="13">
        <f t="shared" si="112"/>
        <v>1</v>
      </c>
      <c r="AN61" s="17" t="s">
        <v>75</v>
      </c>
      <c r="AO61" s="13">
        <f t="shared" si="113"/>
        <v>0</v>
      </c>
      <c r="AP61" s="13">
        <f t="shared" si="114"/>
        <v>0</v>
      </c>
      <c r="AQ61" s="13">
        <f t="shared" si="115"/>
        <v>0</v>
      </c>
      <c r="AR61" s="13">
        <f t="shared" si="116"/>
        <v>0</v>
      </c>
      <c r="AT61" s="13">
        <v>4</v>
      </c>
      <c r="AU61" s="13" t="str">
        <f t="shared" si="117"/>
        <v>USA</v>
      </c>
      <c r="AV61" s="13">
        <f t="shared" si="118"/>
        <v>0</v>
      </c>
      <c r="AW61" s="13">
        <f t="shared" si="119"/>
        <v>0</v>
      </c>
      <c r="AX61" s="13">
        <f t="shared" si="120"/>
        <v>0</v>
      </c>
      <c r="AY61" s="13">
        <f t="shared" si="121"/>
        <v>0</v>
      </c>
      <c r="AZ61" s="76">
        <v>30</v>
      </c>
      <c r="BA61" s="83">
        <v>41812.75</v>
      </c>
      <c r="BB61" s="78" t="s">
        <v>75</v>
      </c>
      <c r="BC61" s="79" t="s">
        <v>6</v>
      </c>
      <c r="BD61" s="80" t="s">
        <v>73</v>
      </c>
      <c r="BE61" s="82" t="e">
        <f>IF(G61=#REF!,2,0)</f>
        <v>#REF!</v>
      </c>
      <c r="BF61" s="81" t="s">
        <v>6</v>
      </c>
      <c r="BG61" s="82" t="e">
        <f>IF(I61=#REF!,2,0)</f>
        <v>#REF!</v>
      </c>
      <c r="BH61" s="82" t="e">
        <f>IF(J61=#REF!,1,0)</f>
        <v>#REF!</v>
      </c>
      <c r="BI61" s="66" t="e">
        <f t="shared" si="109"/>
        <v>#REF!</v>
      </c>
      <c r="BK61" s="84"/>
      <c r="BL61" s="106"/>
      <c r="BM61" s="106"/>
      <c r="BN61" s="106"/>
      <c r="BO61" s="106"/>
    </row>
    <row r="62" spans="2:67" ht="14.25" customHeight="1" x14ac:dyDescent="0.25">
      <c r="B62" s="4">
        <v>45</v>
      </c>
      <c r="C62" s="48">
        <v>41816.541666666664</v>
      </c>
      <c r="D62" s="44" t="s">
        <v>151</v>
      </c>
      <c r="E62" s="45" t="s">
        <v>6</v>
      </c>
      <c r="F62" s="46" t="s">
        <v>149</v>
      </c>
      <c r="G62" s="122"/>
      <c r="H62" s="59" t="s">
        <v>6</v>
      </c>
      <c r="I62" s="122"/>
      <c r="J62" s="122"/>
      <c r="K62" s="136" t="e">
        <f>IF(#REF!="",0,BI62)</f>
        <v>#REF!</v>
      </c>
      <c r="M62"/>
      <c r="N62"/>
      <c r="O62" s="161"/>
      <c r="P62"/>
      <c r="Q62" s="148"/>
      <c r="R62"/>
      <c r="Z62" s="17" t="s">
        <v>75</v>
      </c>
      <c r="AA62" s="18">
        <f t="shared" si="103"/>
        <v>0</v>
      </c>
      <c r="AB62" s="18">
        <f t="shared" si="104"/>
        <v>0</v>
      </c>
      <c r="AC62" s="18">
        <f t="shared" si="105"/>
        <v>0</v>
      </c>
      <c r="AD62" s="17" t="s">
        <v>72</v>
      </c>
      <c r="AE62" s="18">
        <f t="shared" si="106"/>
        <v>0</v>
      </c>
      <c r="AF62" s="14">
        <f t="shared" si="107"/>
        <v>0</v>
      </c>
      <c r="AG62" s="14">
        <f t="shared" si="108"/>
        <v>0</v>
      </c>
      <c r="AZ62" s="76">
        <v>45</v>
      </c>
      <c r="BA62" s="83">
        <v>41816.541666666664</v>
      </c>
      <c r="BB62" s="78" t="s">
        <v>75</v>
      </c>
      <c r="BC62" s="79" t="s">
        <v>6</v>
      </c>
      <c r="BD62" s="80" t="s">
        <v>72</v>
      </c>
      <c r="BE62" s="82" t="e">
        <f>IF(G62=#REF!,2,0)</f>
        <v>#REF!</v>
      </c>
      <c r="BF62" s="81" t="s">
        <v>6</v>
      </c>
      <c r="BG62" s="82" t="e">
        <f>IF(I62=#REF!,2,0)</f>
        <v>#REF!</v>
      </c>
      <c r="BH62" s="82" t="e">
        <f>IF(J62=#REF!,1,0)</f>
        <v>#REF!</v>
      </c>
      <c r="BI62" s="66" t="e">
        <f t="shared" si="109"/>
        <v>#REF!</v>
      </c>
      <c r="BL62" s="106"/>
      <c r="BM62" s="110"/>
      <c r="BN62" s="106"/>
      <c r="BO62" s="106"/>
    </row>
    <row r="63" spans="2:67" ht="14.25" customHeight="1" x14ac:dyDescent="0.25">
      <c r="B63" s="4">
        <v>46</v>
      </c>
      <c r="C63" s="48">
        <v>41816.541666666664</v>
      </c>
      <c r="D63" s="44" t="s">
        <v>152</v>
      </c>
      <c r="E63" s="45" t="s">
        <v>6</v>
      </c>
      <c r="F63" s="46" t="s">
        <v>150</v>
      </c>
      <c r="G63" s="122"/>
      <c r="H63" s="59" t="s">
        <v>6</v>
      </c>
      <c r="I63" s="122"/>
      <c r="J63" s="122"/>
      <c r="K63" s="136" t="e">
        <f>IF(#REF!="",0,BI63)</f>
        <v>#REF!</v>
      </c>
      <c r="N63" s="148"/>
      <c r="O63" s="161"/>
      <c r="P63" s="148"/>
      <c r="Q63" s="148"/>
      <c r="Z63" s="17" t="s">
        <v>73</v>
      </c>
      <c r="AA63" s="18">
        <f t="shared" si="103"/>
        <v>0</v>
      </c>
      <c r="AB63" s="18">
        <f t="shared" si="104"/>
        <v>0</v>
      </c>
      <c r="AC63" s="18">
        <f t="shared" si="105"/>
        <v>0</v>
      </c>
      <c r="AD63" s="17" t="s">
        <v>74</v>
      </c>
      <c r="AE63" s="18">
        <f t="shared" si="106"/>
        <v>0</v>
      </c>
      <c r="AF63" s="14">
        <f t="shared" si="107"/>
        <v>0</v>
      </c>
      <c r="AG63" s="14">
        <f t="shared" si="108"/>
        <v>0</v>
      </c>
      <c r="AZ63" s="76">
        <v>46</v>
      </c>
      <c r="BA63" s="83">
        <v>41816.541666666664</v>
      </c>
      <c r="BB63" s="78" t="s">
        <v>73</v>
      </c>
      <c r="BC63" s="79" t="s">
        <v>6</v>
      </c>
      <c r="BD63" s="80" t="s">
        <v>74</v>
      </c>
      <c r="BE63" s="82" t="e">
        <f>IF(G63=#REF!,2,0)</f>
        <v>#REF!</v>
      </c>
      <c r="BF63" s="81" t="s">
        <v>6</v>
      </c>
      <c r="BG63" s="82" t="e">
        <f>IF(I63=#REF!,2,0)</f>
        <v>#REF!</v>
      </c>
      <c r="BH63" s="82" t="e">
        <f>IF(J63=#REF!,1,0)</f>
        <v>#REF!</v>
      </c>
      <c r="BI63" s="66" t="e">
        <f t="shared" si="109"/>
        <v>#REF!</v>
      </c>
      <c r="BL63" s="106"/>
      <c r="BM63" s="110"/>
      <c r="BN63" s="106"/>
      <c r="BO63" s="106"/>
    </row>
    <row r="64" spans="2:67" ht="14.25" customHeight="1" x14ac:dyDescent="0.25">
      <c r="C64" s="19"/>
      <c r="F64"/>
      <c r="K64" s="149"/>
      <c r="N64" s="148"/>
      <c r="O64" s="161"/>
      <c r="P64" s="148"/>
      <c r="Q64" s="148"/>
      <c r="BA64" s="91"/>
      <c r="BI64" s="67"/>
      <c r="BL64" s="106"/>
      <c r="BM64" s="110"/>
      <c r="BN64" s="106"/>
      <c r="BO64" s="106"/>
    </row>
    <row r="65" spans="2:67" s="24" customFormat="1" ht="14.25" customHeight="1" x14ac:dyDescent="0.25">
      <c r="B65" s="1" t="s">
        <v>76</v>
      </c>
      <c r="C65" s="22"/>
      <c r="D65" s="7"/>
      <c r="E65" s="8"/>
      <c r="F65" s="7"/>
      <c r="G65" s="8"/>
      <c r="H65" s="8"/>
      <c r="I65" s="8"/>
      <c r="J65" s="8"/>
      <c r="K65" s="149"/>
      <c r="L65" s="150"/>
      <c r="M65" s="151"/>
      <c r="N65" s="152"/>
      <c r="O65" s="162"/>
      <c r="P65" s="152"/>
      <c r="Q65" s="152"/>
      <c r="R65" s="151"/>
      <c r="S65" s="152"/>
      <c r="T65" s="8"/>
      <c r="U65" s="8"/>
      <c r="V65" s="8"/>
      <c r="W65" s="29"/>
      <c r="Z65" s="11"/>
      <c r="AA65" s="18"/>
      <c r="AB65" s="18"/>
      <c r="AC65" s="18"/>
      <c r="AD65" s="11"/>
      <c r="AE65" s="25"/>
      <c r="AF65" s="26"/>
      <c r="AG65" s="26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69" t="s">
        <v>76</v>
      </c>
      <c r="BA65" s="93"/>
      <c r="BB65" s="70"/>
      <c r="BC65" s="71"/>
      <c r="BD65" s="70"/>
      <c r="BE65" s="71"/>
      <c r="BF65" s="71"/>
      <c r="BG65" s="71"/>
      <c r="BH65" s="71"/>
      <c r="BI65" s="68"/>
      <c r="BJ65" s="34"/>
      <c r="BK65" s="36"/>
      <c r="BL65" s="68"/>
      <c r="BM65" s="111"/>
      <c r="BN65" s="68"/>
      <c r="BO65" s="68"/>
    </row>
    <row r="66" spans="2:67" s="24" customFormat="1" ht="14.25" customHeight="1" x14ac:dyDescent="0.25">
      <c r="B66" s="55" t="s">
        <v>2</v>
      </c>
      <c r="C66" s="56" t="s">
        <v>3</v>
      </c>
      <c r="D66" s="189" t="s">
        <v>2</v>
      </c>
      <c r="E66" s="190"/>
      <c r="F66" s="191"/>
      <c r="G66" s="190" t="s">
        <v>4</v>
      </c>
      <c r="H66" s="190"/>
      <c r="I66" s="190"/>
      <c r="J66" s="57" t="s">
        <v>81</v>
      </c>
      <c r="K66" s="153" t="s">
        <v>88</v>
      </c>
      <c r="L66" s="150"/>
      <c r="M66" s="132" t="s">
        <v>76</v>
      </c>
      <c r="N66" s="133" t="s">
        <v>88</v>
      </c>
      <c r="O66" s="133" t="s">
        <v>89</v>
      </c>
      <c r="P66" s="133" t="s">
        <v>90</v>
      </c>
      <c r="Q66" s="134" t="s">
        <v>100</v>
      </c>
      <c r="R66" s="151"/>
      <c r="S66" s="152"/>
      <c r="T66" s="8"/>
      <c r="U66" s="8"/>
      <c r="V66" s="8"/>
      <c r="W66" s="29"/>
      <c r="Z66" s="15" t="s">
        <v>86</v>
      </c>
      <c r="AA66" s="15" t="s">
        <v>88</v>
      </c>
      <c r="AB66" s="15" t="s">
        <v>89</v>
      </c>
      <c r="AC66" s="15" t="s">
        <v>90</v>
      </c>
      <c r="AD66" s="15" t="s">
        <v>87</v>
      </c>
      <c r="AE66" s="15" t="s">
        <v>88</v>
      </c>
      <c r="AF66" s="15" t="s">
        <v>89</v>
      </c>
      <c r="AG66" s="15" t="s">
        <v>90</v>
      </c>
      <c r="AH66" s="25"/>
      <c r="AI66" s="16" t="s">
        <v>98</v>
      </c>
      <c r="AJ66" s="16" t="s">
        <v>97</v>
      </c>
      <c r="AK66" s="16" t="s">
        <v>96</v>
      </c>
      <c r="AL66" s="15" t="s">
        <v>95</v>
      </c>
      <c r="AM66" s="15" t="s">
        <v>94</v>
      </c>
      <c r="AN66" s="15" t="s">
        <v>91</v>
      </c>
      <c r="AO66" s="15" t="s">
        <v>88</v>
      </c>
      <c r="AP66" s="15" t="s">
        <v>89</v>
      </c>
      <c r="AQ66" s="15" t="s">
        <v>90</v>
      </c>
      <c r="AR66" s="16" t="s">
        <v>92</v>
      </c>
      <c r="AS66" s="25"/>
      <c r="AT66" s="15" t="s">
        <v>93</v>
      </c>
      <c r="AU66" s="15" t="s">
        <v>91</v>
      </c>
      <c r="AV66" s="15" t="s">
        <v>88</v>
      </c>
      <c r="AW66" s="15" t="s">
        <v>89</v>
      </c>
      <c r="AX66" s="15" t="s">
        <v>90</v>
      </c>
      <c r="AY66" s="16" t="s">
        <v>92</v>
      </c>
      <c r="AZ66" s="98" t="s">
        <v>2</v>
      </c>
      <c r="BA66" s="96" t="s">
        <v>3</v>
      </c>
      <c r="BB66" s="100" t="s">
        <v>2</v>
      </c>
      <c r="BC66" s="97"/>
      <c r="BD66" s="101"/>
      <c r="BE66" s="193" t="s">
        <v>4</v>
      </c>
      <c r="BF66" s="193"/>
      <c r="BG66" s="193"/>
      <c r="BH66" s="97" t="s">
        <v>81</v>
      </c>
      <c r="BI66" s="58" t="s">
        <v>88</v>
      </c>
      <c r="BJ66" s="34"/>
      <c r="BK66" s="72"/>
      <c r="BL66" s="68"/>
      <c r="BM66" s="68"/>
      <c r="BN66" s="68"/>
      <c r="BO66" s="68"/>
    </row>
    <row r="67" spans="2:67" ht="14.25" customHeight="1" x14ac:dyDescent="0.25">
      <c r="B67" s="4">
        <v>15</v>
      </c>
      <c r="C67" s="48">
        <v>41807.541666666664</v>
      </c>
      <c r="D67" s="44" t="s">
        <v>134</v>
      </c>
      <c r="E67" s="45" t="s">
        <v>6</v>
      </c>
      <c r="F67" s="46" t="s">
        <v>135</v>
      </c>
      <c r="G67" s="122"/>
      <c r="H67" s="59" t="s">
        <v>6</v>
      </c>
      <c r="I67" s="122"/>
      <c r="J67" s="122"/>
      <c r="K67" s="136" t="e">
        <f>IF(#REF!="",0,BI67)</f>
        <v>#REF!</v>
      </c>
      <c r="L67" s="137">
        <v>1</v>
      </c>
      <c r="M67" s="138" t="str">
        <f>VLOOKUP(L67,$AT$67:$AY$70,2,FALSE)</f>
        <v>Belgien</v>
      </c>
      <c r="N67" s="139">
        <f>VLOOKUP(M67,$AU$67:$AY$70,2,FALSE)</f>
        <v>0</v>
      </c>
      <c r="O67" s="139">
        <f>VLOOKUP(M67,$AU$67:$AY$70,3,FALSE)</f>
        <v>0</v>
      </c>
      <c r="P67" s="139">
        <f>VLOOKUP(M67,$AU$67:$AY$70,4,FALSE)</f>
        <v>0</v>
      </c>
      <c r="Q67" s="140">
        <f>VLOOKUP(M67,$AU$67:$AY$70,5,FALSE)</f>
        <v>0</v>
      </c>
      <c r="Z67" s="17" t="s">
        <v>77</v>
      </c>
      <c r="AA67" s="18">
        <f t="shared" ref="AA67:AA72" si="122">IF(G67="",0,IF($G67&lt;$I67,0,IF($G67=$I67,1,3)))</f>
        <v>0</v>
      </c>
      <c r="AB67" s="18">
        <f t="shared" ref="AB67:AB72" si="123">G67</f>
        <v>0</v>
      </c>
      <c r="AC67" s="18">
        <f t="shared" ref="AC67:AC72" si="124">I67</f>
        <v>0</v>
      </c>
      <c r="AD67" s="17" t="s">
        <v>78</v>
      </c>
      <c r="AE67" s="18">
        <f t="shared" ref="AE67:AE72" si="125">IF(I67="",0,IF(I67&lt;G67,0,IF(G67=I67,1,3)))</f>
        <v>0</v>
      </c>
      <c r="AF67" s="14">
        <f t="shared" ref="AF67:AF72" si="126">I67</f>
        <v>0</v>
      </c>
      <c r="AG67" s="14">
        <f t="shared" ref="AG67:AG72" si="127">G67</f>
        <v>0</v>
      </c>
      <c r="AI67" s="13">
        <f>RANK($AJ67,$AJ$67:$AJ$71,1)+COUNTIF($AJ$67:$AJ67,$AJ67)-1</f>
        <v>1</v>
      </c>
      <c r="AJ67" s="13">
        <f>AK67+AL67+AM67</f>
        <v>1</v>
      </c>
      <c r="AK67" s="13">
        <f>SUMPRODUCT(($AO$67:$AO$70=AO67)*($AR$67:$AR$70=AR67)*($AP$67:$AP$70&gt;AP67))</f>
        <v>0</v>
      </c>
      <c r="AL67" s="13">
        <f>SUMPRODUCT(($AO$67:$AO$70=AO67)*($AR$67:$AR$70&gt;AR67))</f>
        <v>0</v>
      </c>
      <c r="AM67" s="13">
        <f>RANK(AO67,$AO$67:$AO$70)</f>
        <v>1</v>
      </c>
      <c r="AN67" s="17" t="s">
        <v>77</v>
      </c>
      <c r="AO67" s="13">
        <f>SUMIF($Z$67:$Z$72,$AN67,$AA$67:$AA$72)+SUMIF($AD$67:$AD$72,$AN67,$AE$67:$AE$72)</f>
        <v>0</v>
      </c>
      <c r="AP67" s="13">
        <f>SUMIF($Z$67:$Z$72,$AN67,$AB$67:$AB$72)+SUMIF($AD$67:$AD$72,$AN67,$AF$67:$AF$72)</f>
        <v>0</v>
      </c>
      <c r="AQ67" s="13">
        <f>SUMIF($Z$67:$Z$72,$AN67,$AC$67:$AC$72)+SUMIF($AD$67:$AD$72,$AN67,$AG$67:$AG$72)</f>
        <v>0</v>
      </c>
      <c r="AR67" s="13">
        <f>AP67-AQ67</f>
        <v>0</v>
      </c>
      <c r="AT67" s="13">
        <v>1</v>
      </c>
      <c r="AU67" s="13" t="str">
        <f>VLOOKUP($AT67,$AI$67:$AR$70,6,FALSE)</f>
        <v>Belgien</v>
      </c>
      <c r="AV67" s="13">
        <f>VLOOKUP($AU67,$AN$67:$AR$70,2,FALSE)</f>
        <v>0</v>
      </c>
      <c r="AW67" s="13">
        <f>VLOOKUP($AU67,$AN$67:$AR$70,3,FALSE)</f>
        <v>0</v>
      </c>
      <c r="AX67" s="13">
        <f>VLOOKUP($AU67,$AN$67:$AR$70,4,FALSE)</f>
        <v>0</v>
      </c>
      <c r="AY67" s="13">
        <f>VLOOKUP($AU67,$AN$67:$AR$70,5,FALSE)</f>
        <v>0</v>
      </c>
      <c r="AZ67" s="76">
        <v>15</v>
      </c>
      <c r="BA67" s="83">
        <v>41807.541666666664</v>
      </c>
      <c r="BB67" s="78" t="s">
        <v>77</v>
      </c>
      <c r="BC67" s="79" t="s">
        <v>6</v>
      </c>
      <c r="BD67" s="80" t="s">
        <v>78</v>
      </c>
      <c r="BE67" s="82" t="e">
        <f>IF(G67=#REF!,2,0)</f>
        <v>#REF!</v>
      </c>
      <c r="BF67" s="81" t="s">
        <v>6</v>
      </c>
      <c r="BG67" s="82" t="e">
        <f>IF(I67=#REF!,2,0)</f>
        <v>#REF!</v>
      </c>
      <c r="BH67" s="82" t="e">
        <f>IF(J67=#REF!,1,0)</f>
        <v>#REF!</v>
      </c>
      <c r="BI67" s="66" t="e">
        <f t="shared" ref="BI67:BI72" si="128">SUM(BE67+BG67+BH67)</f>
        <v>#REF!</v>
      </c>
      <c r="BJ67" s="35"/>
      <c r="BK67" s="69"/>
      <c r="BL67" s="106"/>
      <c r="BM67" s="106"/>
      <c r="BN67" s="106"/>
      <c r="BO67" s="106"/>
    </row>
    <row r="68" spans="2:67" ht="14.25" customHeight="1" x14ac:dyDescent="0.25">
      <c r="B68" s="4">
        <v>16</v>
      </c>
      <c r="C68" s="48">
        <v>41807.75</v>
      </c>
      <c r="D68" s="44" t="s">
        <v>133</v>
      </c>
      <c r="E68" s="45" t="s">
        <v>6</v>
      </c>
      <c r="F68" s="46" t="s">
        <v>136</v>
      </c>
      <c r="G68" s="122"/>
      <c r="H68" s="59" t="s">
        <v>6</v>
      </c>
      <c r="I68" s="122"/>
      <c r="J68" s="122"/>
      <c r="K68" s="136" t="e">
        <f>IF(#REF!="",0,BI68)</f>
        <v>#REF!</v>
      </c>
      <c r="L68" s="126">
        <v>2</v>
      </c>
      <c r="M68" s="142" t="str">
        <f>VLOOKUP(L68,$AT$67:$AY$70,2,FALSE)</f>
        <v>Ryssland</v>
      </c>
      <c r="N68" s="143">
        <f>VLOOKUP(M68,$AU$67:$AY$70,2,FALSE)</f>
        <v>0</v>
      </c>
      <c r="O68" s="143">
        <f>VLOOKUP(M68,$AU$67:$AY$70,3,FALSE)</f>
        <v>0</v>
      </c>
      <c r="P68" s="143">
        <f>VLOOKUP(M68,$AU$67:$AY$70,4,FALSE)</f>
        <v>0</v>
      </c>
      <c r="Q68" s="144">
        <f>VLOOKUP(M68,$AU$67:$AY$70,5,FALSE)</f>
        <v>0</v>
      </c>
      <c r="Z68" s="17" t="s">
        <v>79</v>
      </c>
      <c r="AA68" s="18">
        <f t="shared" si="122"/>
        <v>0</v>
      </c>
      <c r="AB68" s="18">
        <f t="shared" si="123"/>
        <v>0</v>
      </c>
      <c r="AC68" s="18">
        <f t="shared" si="124"/>
        <v>0</v>
      </c>
      <c r="AD68" s="17" t="s">
        <v>80</v>
      </c>
      <c r="AE68" s="18">
        <f t="shared" si="125"/>
        <v>0</v>
      </c>
      <c r="AF68" s="14">
        <f t="shared" si="126"/>
        <v>0</v>
      </c>
      <c r="AG68" s="14">
        <f t="shared" si="127"/>
        <v>0</v>
      </c>
      <c r="AI68" s="13">
        <f>RANK($AJ68,$AJ$67:$AJ$71,1)+COUNTIF($AJ$67:$AJ68,$AJ68)-1</f>
        <v>2</v>
      </c>
      <c r="AJ68" s="13">
        <f>AK68+AL68+AM68</f>
        <v>1</v>
      </c>
      <c r="AK68" s="13">
        <f t="shared" ref="AK68:AK70" si="129">SUMPRODUCT(($AO$67:$AO$70=AO68)*($AR$67:$AR$70=AR68)*($AP$67:$AP$70&gt;AP68))</f>
        <v>0</v>
      </c>
      <c r="AL68" s="13">
        <f t="shared" ref="AL68:AL70" si="130">SUMPRODUCT(($AO$67:$AO$70=AO68)*($AR$67:$AR$70&gt;AR68))</f>
        <v>0</v>
      </c>
      <c r="AM68" s="13">
        <f t="shared" ref="AM68:AM70" si="131">RANK(AO68,$AO$67:$AO$70)</f>
        <v>1</v>
      </c>
      <c r="AN68" s="17" t="s">
        <v>79</v>
      </c>
      <c r="AO68" s="13">
        <f t="shared" ref="AO68:AO70" si="132">SUMIF($Z$67:$Z$72,$AN68,$AA$67:$AA$72)+SUMIF($AD$67:$AD$72,$AN68,$AE$67:$AE$72)</f>
        <v>0</v>
      </c>
      <c r="AP68" s="13">
        <f t="shared" ref="AP68:AP70" si="133">SUMIF($Z$67:$Z$72,$AN68,$AB$67:$AB$72)+SUMIF($AD$67:$AD$72,$AN68,$AF$67:$AF$72)</f>
        <v>0</v>
      </c>
      <c r="AQ68" s="13">
        <f t="shared" ref="AQ68:AQ70" si="134">SUMIF($Z$67:$Z$72,$AN68,$AC$67:$AC$72)+SUMIF($AD$67:$AD$72,$AN68,$AG$67:$AG$72)</f>
        <v>0</v>
      </c>
      <c r="AR68" s="13">
        <f t="shared" ref="AR68:AR70" si="135">AP68-AQ68</f>
        <v>0</v>
      </c>
      <c r="AT68" s="13">
        <v>2</v>
      </c>
      <c r="AU68" s="13" t="str">
        <f t="shared" ref="AU68:AU70" si="136">VLOOKUP($AT68,$AI$67:$AR$70,6,FALSE)</f>
        <v>Ryssland</v>
      </c>
      <c r="AV68" s="13">
        <f t="shared" ref="AV68:AV70" si="137">VLOOKUP($AU68,$AN$67:$AR$70,2,FALSE)</f>
        <v>0</v>
      </c>
      <c r="AW68" s="13">
        <f t="shared" ref="AW68:AW70" si="138">VLOOKUP($AU68,$AN$67:$AR$70,3,FALSE)</f>
        <v>0</v>
      </c>
      <c r="AX68" s="13">
        <f t="shared" ref="AX68:AX70" si="139">VLOOKUP($AU68,$AN$67:$AR$70,4,FALSE)</f>
        <v>0</v>
      </c>
      <c r="AY68" s="13">
        <f t="shared" ref="AY68:AY70" si="140">VLOOKUP($AU68,$AN$67:$AR$70,5,FALSE)</f>
        <v>0</v>
      </c>
      <c r="AZ68" s="76">
        <v>16</v>
      </c>
      <c r="BA68" s="83">
        <v>41807.75</v>
      </c>
      <c r="BB68" s="78" t="s">
        <v>79</v>
      </c>
      <c r="BC68" s="79" t="s">
        <v>6</v>
      </c>
      <c r="BD68" s="80" t="s">
        <v>80</v>
      </c>
      <c r="BE68" s="82" t="e">
        <f>IF(G68=#REF!,2,0)</f>
        <v>#REF!</v>
      </c>
      <c r="BF68" s="81" t="s">
        <v>6</v>
      </c>
      <c r="BG68" s="82" t="e">
        <f>IF(I68=#REF!,2,0)</f>
        <v>#REF!</v>
      </c>
      <c r="BH68" s="82" t="e">
        <f>IF(J68=#REF!,1,0)</f>
        <v>#REF!</v>
      </c>
      <c r="BI68" s="66" t="e">
        <f t="shared" si="128"/>
        <v>#REF!</v>
      </c>
      <c r="BK68" s="69"/>
      <c r="BL68" s="106"/>
      <c r="BM68" s="106"/>
      <c r="BN68" s="106"/>
      <c r="BO68" s="106"/>
    </row>
    <row r="69" spans="2:67" ht="14.25" customHeight="1" x14ac:dyDescent="0.25">
      <c r="B69" s="4">
        <v>31</v>
      </c>
      <c r="C69" s="48">
        <v>41812.541666666664</v>
      </c>
      <c r="D69" s="44" t="s">
        <v>134</v>
      </c>
      <c r="E69" s="45" t="s">
        <v>6</v>
      </c>
      <c r="F69" s="46" t="s">
        <v>133</v>
      </c>
      <c r="G69" s="122"/>
      <c r="H69" s="59" t="s">
        <v>6</v>
      </c>
      <c r="I69" s="122"/>
      <c r="J69" s="122"/>
      <c r="K69" s="136" t="e">
        <f>IF(#REF!="",0,BI69)</f>
        <v>#REF!</v>
      </c>
      <c r="L69" s="126">
        <v>3</v>
      </c>
      <c r="M69" s="157" t="str">
        <f>VLOOKUP(L69,$AT$67:$AY$70,2,FALSE)</f>
        <v>Algeriet</v>
      </c>
      <c r="N69" s="158">
        <f>VLOOKUP(M69,$AU$67:$AY$70,2,FALSE)</f>
        <v>0</v>
      </c>
      <c r="O69" s="158">
        <f>VLOOKUP(M69,$AU$67:$AY$70,3,FALSE)</f>
        <v>0</v>
      </c>
      <c r="P69" s="158">
        <f>VLOOKUP(M69,$AU$67:$AY$70,4,FALSE)</f>
        <v>0</v>
      </c>
      <c r="Q69" s="159">
        <f>VLOOKUP(M69,$AU$67:$AY$70,5,FALSE)</f>
        <v>0</v>
      </c>
      <c r="Z69" s="17" t="s">
        <v>77</v>
      </c>
      <c r="AA69" s="18">
        <f t="shared" si="122"/>
        <v>0</v>
      </c>
      <c r="AB69" s="18">
        <f t="shared" si="123"/>
        <v>0</v>
      </c>
      <c r="AC69" s="18">
        <f t="shared" si="124"/>
        <v>0</v>
      </c>
      <c r="AD69" s="17" t="s">
        <v>79</v>
      </c>
      <c r="AE69" s="18">
        <f t="shared" si="125"/>
        <v>0</v>
      </c>
      <c r="AF69" s="14">
        <f t="shared" si="126"/>
        <v>0</v>
      </c>
      <c r="AG69" s="14">
        <f t="shared" si="127"/>
        <v>0</v>
      </c>
      <c r="AI69" s="13">
        <f>RANK($AJ69,$AJ$67:$AJ$71,1)+COUNTIF($AJ$67:$AJ69,$AJ69)-1</f>
        <v>3</v>
      </c>
      <c r="AJ69" s="13">
        <f>AK69+AL69+AM69</f>
        <v>1</v>
      </c>
      <c r="AK69" s="13">
        <f t="shared" si="129"/>
        <v>0</v>
      </c>
      <c r="AL69" s="13">
        <f t="shared" si="130"/>
        <v>0</v>
      </c>
      <c r="AM69" s="13">
        <f t="shared" si="131"/>
        <v>1</v>
      </c>
      <c r="AN69" s="17" t="s">
        <v>78</v>
      </c>
      <c r="AO69" s="13">
        <f t="shared" si="132"/>
        <v>0</v>
      </c>
      <c r="AP69" s="13">
        <f t="shared" si="133"/>
        <v>0</v>
      </c>
      <c r="AQ69" s="13">
        <f t="shared" si="134"/>
        <v>0</v>
      </c>
      <c r="AR69" s="13">
        <f t="shared" si="135"/>
        <v>0</v>
      </c>
      <c r="AT69" s="13">
        <v>3</v>
      </c>
      <c r="AU69" s="13" t="str">
        <f t="shared" si="136"/>
        <v>Algeriet</v>
      </c>
      <c r="AV69" s="13">
        <f t="shared" si="137"/>
        <v>0</v>
      </c>
      <c r="AW69" s="13">
        <f t="shared" si="138"/>
        <v>0</v>
      </c>
      <c r="AX69" s="13">
        <f t="shared" si="139"/>
        <v>0</v>
      </c>
      <c r="AY69" s="13">
        <f t="shared" si="140"/>
        <v>0</v>
      </c>
      <c r="AZ69" s="76">
        <v>31</v>
      </c>
      <c r="BA69" s="83">
        <v>41812.541666666664</v>
      </c>
      <c r="BB69" s="78" t="s">
        <v>77</v>
      </c>
      <c r="BC69" s="79" t="s">
        <v>6</v>
      </c>
      <c r="BD69" s="80" t="s">
        <v>79</v>
      </c>
      <c r="BE69" s="82" t="e">
        <f>IF(G69=#REF!,2,0)</f>
        <v>#REF!</v>
      </c>
      <c r="BF69" s="81" t="s">
        <v>6</v>
      </c>
      <c r="BG69" s="82" t="e">
        <f>IF(I69=#REF!,2,0)</f>
        <v>#REF!</v>
      </c>
      <c r="BH69" s="82" t="e">
        <f>IF(J69=#REF!,1,0)</f>
        <v>#REF!</v>
      </c>
      <c r="BI69" s="66" t="e">
        <f t="shared" si="128"/>
        <v>#REF!</v>
      </c>
      <c r="BK69" s="84"/>
      <c r="BL69" s="106"/>
      <c r="BM69" s="106"/>
      <c r="BN69" s="106"/>
      <c r="BO69" s="106"/>
    </row>
    <row r="70" spans="2:67" ht="14.25" customHeight="1" x14ac:dyDescent="0.25">
      <c r="B70" s="4">
        <v>32</v>
      </c>
      <c r="C70" s="48">
        <v>41812.666666666664</v>
      </c>
      <c r="D70" s="44" t="s">
        <v>136</v>
      </c>
      <c r="E70" s="45" t="s">
        <v>6</v>
      </c>
      <c r="F70" s="46" t="s">
        <v>135</v>
      </c>
      <c r="G70" s="122"/>
      <c r="H70" s="59" t="s">
        <v>6</v>
      </c>
      <c r="I70" s="122"/>
      <c r="J70" s="122"/>
      <c r="K70" s="136" t="e">
        <f>IF(#REF!="",0,BI70)</f>
        <v>#REF!</v>
      </c>
      <c r="L70" s="126">
        <v>4</v>
      </c>
      <c r="M70" s="146" t="str">
        <f>VLOOKUP(L70,$AT$67:$AY$70,2,FALSE)</f>
        <v>Sydkorea</v>
      </c>
      <c r="N70" s="143">
        <f>VLOOKUP(M70,$AU$67:$AY$70,2,FALSE)</f>
        <v>0</v>
      </c>
      <c r="O70" s="143">
        <f>VLOOKUP(M70,$AU$67:$AY$70,3,FALSE)</f>
        <v>0</v>
      </c>
      <c r="P70" s="143">
        <f>VLOOKUP(M70,$AU$67:$AY$70,4,FALSE)</f>
        <v>0</v>
      </c>
      <c r="Q70" s="144">
        <f>VLOOKUP(M70,$AU$67:$AY$70,5,FALSE)</f>
        <v>0</v>
      </c>
      <c r="Z70" s="17" t="s">
        <v>80</v>
      </c>
      <c r="AA70" s="18">
        <f t="shared" si="122"/>
        <v>0</v>
      </c>
      <c r="AB70" s="18">
        <f t="shared" si="123"/>
        <v>0</v>
      </c>
      <c r="AC70" s="18">
        <f t="shared" si="124"/>
        <v>0</v>
      </c>
      <c r="AD70" s="17" t="s">
        <v>78</v>
      </c>
      <c r="AE70" s="18">
        <f t="shared" si="125"/>
        <v>0</v>
      </c>
      <c r="AF70" s="14">
        <f t="shared" si="126"/>
        <v>0</v>
      </c>
      <c r="AG70" s="14">
        <f t="shared" si="127"/>
        <v>0</v>
      </c>
      <c r="AI70" s="13">
        <f>RANK($AJ70,$AJ$67:$AJ$71,1)+COUNTIF($AJ$67:$AJ70,$AJ70)-1</f>
        <v>4</v>
      </c>
      <c r="AJ70" s="13">
        <f>AK70+AL70+AM70</f>
        <v>1</v>
      </c>
      <c r="AK70" s="13">
        <f t="shared" si="129"/>
        <v>0</v>
      </c>
      <c r="AL70" s="13">
        <f t="shared" si="130"/>
        <v>0</v>
      </c>
      <c r="AM70" s="13">
        <f t="shared" si="131"/>
        <v>1</v>
      </c>
      <c r="AN70" s="17" t="s">
        <v>80</v>
      </c>
      <c r="AO70" s="13">
        <f t="shared" si="132"/>
        <v>0</v>
      </c>
      <c r="AP70" s="13">
        <f t="shared" si="133"/>
        <v>0</v>
      </c>
      <c r="AQ70" s="13">
        <f t="shared" si="134"/>
        <v>0</v>
      </c>
      <c r="AR70" s="13">
        <f t="shared" si="135"/>
        <v>0</v>
      </c>
      <c r="AT70" s="13">
        <v>4</v>
      </c>
      <c r="AU70" s="13" t="str">
        <f t="shared" si="136"/>
        <v>Sydkorea</v>
      </c>
      <c r="AV70" s="13">
        <f t="shared" si="137"/>
        <v>0</v>
      </c>
      <c r="AW70" s="13">
        <f t="shared" si="138"/>
        <v>0</v>
      </c>
      <c r="AX70" s="13">
        <f t="shared" si="139"/>
        <v>0</v>
      </c>
      <c r="AY70" s="13">
        <f t="shared" si="140"/>
        <v>0</v>
      </c>
      <c r="AZ70" s="76">
        <v>32</v>
      </c>
      <c r="BA70" s="83">
        <v>41812.666666666664</v>
      </c>
      <c r="BB70" s="78" t="s">
        <v>80</v>
      </c>
      <c r="BC70" s="79" t="s">
        <v>6</v>
      </c>
      <c r="BD70" s="80" t="s">
        <v>78</v>
      </c>
      <c r="BE70" s="82" t="e">
        <f>IF(G70=#REF!,2,0)</f>
        <v>#REF!</v>
      </c>
      <c r="BF70" s="81" t="s">
        <v>6</v>
      </c>
      <c r="BG70" s="82" t="e">
        <f>IF(I70=#REF!,2,0)</f>
        <v>#REF!</v>
      </c>
      <c r="BH70" s="82" t="e">
        <f>IF(J70=#REF!,1,0)</f>
        <v>#REF!</v>
      </c>
      <c r="BI70" s="66" t="e">
        <f t="shared" si="128"/>
        <v>#REF!</v>
      </c>
      <c r="BK70" s="84"/>
      <c r="BL70" s="106"/>
      <c r="BM70" s="106"/>
      <c r="BN70" s="106"/>
      <c r="BO70" s="106"/>
    </row>
    <row r="71" spans="2:67" ht="14.25" customHeight="1" x14ac:dyDescent="0.25">
      <c r="B71" s="4">
        <v>47</v>
      </c>
      <c r="C71" s="48">
        <v>41816.708333333336</v>
      </c>
      <c r="D71" s="44" t="s">
        <v>136</v>
      </c>
      <c r="E71" s="45" t="s">
        <v>6</v>
      </c>
      <c r="F71" s="46" t="s">
        <v>134</v>
      </c>
      <c r="G71" s="122"/>
      <c r="H71" s="59" t="s">
        <v>6</v>
      </c>
      <c r="I71" s="122"/>
      <c r="J71" s="122"/>
      <c r="K71" s="136" t="e">
        <f>IF(#REF!="",0,BI71)</f>
        <v>#REF!</v>
      </c>
      <c r="M71"/>
      <c r="N71"/>
      <c r="P71"/>
      <c r="R71"/>
      <c r="Z71" s="17" t="s">
        <v>80</v>
      </c>
      <c r="AA71" s="18">
        <f t="shared" si="122"/>
        <v>0</v>
      </c>
      <c r="AB71" s="18">
        <f t="shared" si="123"/>
        <v>0</v>
      </c>
      <c r="AC71" s="18">
        <f t="shared" si="124"/>
        <v>0</v>
      </c>
      <c r="AD71" s="17" t="s">
        <v>77</v>
      </c>
      <c r="AE71" s="18">
        <f t="shared" si="125"/>
        <v>0</v>
      </c>
      <c r="AF71" s="14">
        <f t="shared" si="126"/>
        <v>0</v>
      </c>
      <c r="AG71" s="14">
        <f t="shared" si="127"/>
        <v>0</v>
      </c>
      <c r="AZ71" s="76">
        <v>47</v>
      </c>
      <c r="BA71" s="83">
        <v>41816.708333333336</v>
      </c>
      <c r="BB71" s="78" t="s">
        <v>80</v>
      </c>
      <c r="BC71" s="79" t="s">
        <v>6</v>
      </c>
      <c r="BD71" s="80" t="s">
        <v>77</v>
      </c>
      <c r="BE71" s="82" t="e">
        <f>IF(G71=#REF!,2,0)</f>
        <v>#REF!</v>
      </c>
      <c r="BF71" s="81" t="s">
        <v>6</v>
      </c>
      <c r="BG71" s="82" t="e">
        <f>IF(I71=#REF!,2,0)</f>
        <v>#REF!</v>
      </c>
      <c r="BH71" s="82" t="e">
        <f>IF(J71=#REF!,1,0)</f>
        <v>#REF!</v>
      </c>
      <c r="BI71" s="66" t="e">
        <f t="shared" si="128"/>
        <v>#REF!</v>
      </c>
      <c r="BN71" s="85"/>
      <c r="BO71" s="85"/>
    </row>
    <row r="72" spans="2:67" ht="14.25" customHeight="1" x14ac:dyDescent="0.25">
      <c r="B72" s="4">
        <v>48</v>
      </c>
      <c r="C72" s="48">
        <v>41816.708333333336</v>
      </c>
      <c r="D72" s="44" t="s">
        <v>135</v>
      </c>
      <c r="E72" s="45" t="s">
        <v>6</v>
      </c>
      <c r="F72" s="46" t="s">
        <v>133</v>
      </c>
      <c r="G72" s="122"/>
      <c r="H72" s="59" t="s">
        <v>6</v>
      </c>
      <c r="I72" s="122"/>
      <c r="J72" s="122"/>
      <c r="K72" s="136" t="e">
        <f>IF(#REF!="",0,BI72)</f>
        <v>#REF!</v>
      </c>
      <c r="Z72" s="17" t="s">
        <v>78</v>
      </c>
      <c r="AA72" s="18">
        <f t="shared" si="122"/>
        <v>0</v>
      </c>
      <c r="AB72" s="18">
        <f t="shared" si="123"/>
        <v>0</v>
      </c>
      <c r="AC72" s="18">
        <f t="shared" si="124"/>
        <v>0</v>
      </c>
      <c r="AD72" s="17" t="s">
        <v>79</v>
      </c>
      <c r="AE72" s="18">
        <f t="shared" si="125"/>
        <v>0</v>
      </c>
      <c r="AF72" s="14">
        <f t="shared" si="126"/>
        <v>0</v>
      </c>
      <c r="AG72" s="14">
        <f t="shared" si="127"/>
        <v>0</v>
      </c>
      <c r="AZ72" s="76">
        <v>48</v>
      </c>
      <c r="BA72" s="83">
        <v>41816.708333333336</v>
      </c>
      <c r="BB72" s="78" t="s">
        <v>78</v>
      </c>
      <c r="BC72" s="79" t="s">
        <v>6</v>
      </c>
      <c r="BD72" s="80" t="s">
        <v>79</v>
      </c>
      <c r="BE72" s="82" t="e">
        <f>IF(G72=#REF!,2,0)</f>
        <v>#REF!</v>
      </c>
      <c r="BF72" s="81" t="s">
        <v>6</v>
      </c>
      <c r="BG72" s="82" t="e">
        <f>IF(I72=#REF!,2,0)</f>
        <v>#REF!</v>
      </c>
      <c r="BH72" s="82" t="e">
        <f>IF(J72=#REF!,1,0)</f>
        <v>#REF!</v>
      </c>
      <c r="BI72" s="66" t="e">
        <f t="shared" si="128"/>
        <v>#REF!</v>
      </c>
    </row>
    <row r="73" spans="2:67" ht="14.25" customHeight="1" x14ac:dyDescent="0.25">
      <c r="K73" s="149"/>
      <c r="BI73" s="67"/>
    </row>
    <row r="74" spans="2:67" ht="14.25" customHeight="1" x14ac:dyDescent="0.25">
      <c r="B74" s="7" t="s">
        <v>1</v>
      </c>
      <c r="C74" s="19"/>
      <c r="D74" s="10"/>
      <c r="K74" s="149"/>
      <c r="Z74" s="14"/>
      <c r="AZ74" s="70" t="s">
        <v>1</v>
      </c>
      <c r="BA74" s="91"/>
      <c r="BB74" s="33"/>
      <c r="BI74" s="67"/>
      <c r="BK74" s="115" t="s">
        <v>1</v>
      </c>
      <c r="BL74" s="116"/>
      <c r="BM74" s="117"/>
      <c r="BN74" s="118"/>
      <c r="BO74" s="118"/>
    </row>
    <row r="75" spans="2:67" ht="14.25" customHeight="1" x14ac:dyDescent="0.25">
      <c r="B75" s="55" t="s">
        <v>2</v>
      </c>
      <c r="C75" s="56" t="s">
        <v>3</v>
      </c>
      <c r="D75" s="189" t="s">
        <v>2</v>
      </c>
      <c r="E75" s="190"/>
      <c r="F75" s="191"/>
      <c r="G75" s="190" t="s">
        <v>4</v>
      </c>
      <c r="H75" s="190"/>
      <c r="I75" s="190"/>
      <c r="J75" s="57" t="s">
        <v>81</v>
      </c>
      <c r="K75" s="153" t="s">
        <v>88</v>
      </c>
      <c r="M75" s="165" t="s">
        <v>114</v>
      </c>
      <c r="N75" s="166"/>
      <c r="O75" s="209" t="s">
        <v>116</v>
      </c>
      <c r="P75" s="210"/>
      <c r="Q75" s="210"/>
      <c r="R75" s="211"/>
      <c r="Z75" s="26" t="s">
        <v>2</v>
      </c>
      <c r="AA75" s="26"/>
      <c r="AB75" s="26"/>
      <c r="AC75" s="26"/>
      <c r="AD75" s="26"/>
      <c r="AZ75" s="98" t="s">
        <v>2</v>
      </c>
      <c r="BA75" s="96" t="s">
        <v>3</v>
      </c>
      <c r="BB75" s="192" t="s">
        <v>2</v>
      </c>
      <c r="BC75" s="193"/>
      <c r="BD75" s="194"/>
      <c r="BE75" s="193" t="s">
        <v>4</v>
      </c>
      <c r="BF75" s="193"/>
      <c r="BG75" s="193"/>
      <c r="BH75" s="97" t="s">
        <v>81</v>
      </c>
      <c r="BI75" s="58" t="s">
        <v>88</v>
      </c>
      <c r="BK75" s="36" t="s">
        <v>103</v>
      </c>
      <c r="BL75" s="69" t="s">
        <v>102</v>
      </c>
      <c r="BM75" s="69" t="s">
        <v>104</v>
      </c>
      <c r="BN75" s="69" t="s">
        <v>105</v>
      </c>
      <c r="BO75" s="69" t="s">
        <v>88</v>
      </c>
    </row>
    <row r="76" spans="2:67" ht="14.25" customHeight="1" x14ac:dyDescent="0.25">
      <c r="B76" s="3">
        <v>49</v>
      </c>
      <c r="C76" s="49">
        <v>41818</v>
      </c>
      <c r="D76" s="44" t="str">
        <f>M4</f>
        <v>Brasilien</v>
      </c>
      <c r="E76" s="53" t="s">
        <v>6</v>
      </c>
      <c r="F76" s="46" t="str">
        <f>M14</f>
        <v>Chile</v>
      </c>
      <c r="G76" s="123"/>
      <c r="H76" s="61" t="s">
        <v>6</v>
      </c>
      <c r="I76" s="123"/>
      <c r="J76" s="123"/>
      <c r="K76" s="136" t="e">
        <f t="shared" ref="K76:K83" si="141">BI76</f>
        <v>#REF!</v>
      </c>
      <c r="M76" s="167"/>
      <c r="N76" s="166"/>
      <c r="O76" s="204">
        <f>BO92</f>
        <v>0</v>
      </c>
      <c r="P76" s="205"/>
      <c r="Q76" s="205"/>
      <c r="R76" s="206"/>
      <c r="Z76" s="18" t="s">
        <v>8</v>
      </c>
      <c r="AD76" s="17" t="s">
        <v>9</v>
      </c>
      <c r="AZ76" s="86">
        <v>49</v>
      </c>
      <c r="BA76" s="87">
        <v>41818</v>
      </c>
      <c r="BB76" s="78" t="str">
        <f t="shared" ref="BB76:BB83" si="142">D76</f>
        <v>Brasilien</v>
      </c>
      <c r="BC76" s="102" t="s">
        <v>6</v>
      </c>
      <c r="BD76" s="78" t="str">
        <f t="shared" ref="BD76:BD83" si="143">F76</f>
        <v>Chile</v>
      </c>
      <c r="BE76" s="82" t="e">
        <f>IF(G76=#REF!,2,0)</f>
        <v>#REF!</v>
      </c>
      <c r="BF76" s="103" t="s">
        <v>6</v>
      </c>
      <c r="BG76" s="82" t="e">
        <f>IF(I76=#REF!,2,0)</f>
        <v>#REF!</v>
      </c>
      <c r="BH76" s="82" t="e">
        <f>IF(J76=#REF!,1,0)</f>
        <v>#REF!</v>
      </c>
      <c r="BI76" s="66" t="e">
        <f t="shared" ref="BI76:BI83" si="144">SUM(BE76+BG76+BH76)</f>
        <v>#REF!</v>
      </c>
      <c r="BK76" s="84" t="str">
        <f>BB76</f>
        <v>Brasilien</v>
      </c>
      <c r="BL76" s="84" t="e">
        <f>#REF!</f>
        <v>#REF!</v>
      </c>
      <c r="BM76" s="112" t="e">
        <f>VLOOKUP(BK76,$BL$76:$BL$91,1,FALSE)</f>
        <v>#N/A</v>
      </c>
      <c r="BN76" s="114" t="e">
        <f>BM76</f>
        <v>#N/A</v>
      </c>
      <c r="BO76" s="33">
        <f t="shared" ref="BO76:BO91" si="145">IFERROR(IF(BM76=BN76,2,0),0)</f>
        <v>0</v>
      </c>
    </row>
    <row r="77" spans="2:67" ht="14.25" customHeight="1" x14ac:dyDescent="0.25">
      <c r="B77" s="4">
        <v>50</v>
      </c>
      <c r="C77" s="48">
        <v>41818.708333333336</v>
      </c>
      <c r="D77" s="44" t="str">
        <f>M22</f>
        <v>Colombia</v>
      </c>
      <c r="E77" s="53" t="s">
        <v>6</v>
      </c>
      <c r="F77" s="46" t="str">
        <f>M32</f>
        <v>England</v>
      </c>
      <c r="G77" s="122"/>
      <c r="H77" s="59" t="s">
        <v>6</v>
      </c>
      <c r="I77" s="122"/>
      <c r="J77" s="122"/>
      <c r="K77" s="136" t="e">
        <f t="shared" si="141"/>
        <v>#REF!</v>
      </c>
      <c r="M77" s="167"/>
      <c r="N77" s="166"/>
      <c r="O77" s="168"/>
      <c r="P77" s="126"/>
      <c r="Q77" s="126"/>
      <c r="Z77" s="18" t="s">
        <v>12</v>
      </c>
      <c r="AD77" s="17" t="s">
        <v>13</v>
      </c>
      <c r="AZ77" s="76">
        <v>50</v>
      </c>
      <c r="BA77" s="83">
        <v>41818.708333333336</v>
      </c>
      <c r="BB77" s="78" t="str">
        <f t="shared" si="142"/>
        <v>Colombia</v>
      </c>
      <c r="BC77" s="102" t="s">
        <v>6</v>
      </c>
      <c r="BD77" s="78" t="str">
        <f t="shared" si="143"/>
        <v>England</v>
      </c>
      <c r="BE77" s="82" t="e">
        <f>IF(G77=#REF!,2,0)</f>
        <v>#REF!</v>
      </c>
      <c r="BF77" s="81" t="s">
        <v>6</v>
      </c>
      <c r="BG77" s="82" t="e">
        <f>IF(I77=#REF!,2,0)</f>
        <v>#REF!</v>
      </c>
      <c r="BH77" s="82" t="e">
        <f>IF(J77=#REF!,1,0)</f>
        <v>#REF!</v>
      </c>
      <c r="BI77" s="66" t="e">
        <f t="shared" si="144"/>
        <v>#REF!</v>
      </c>
      <c r="BK77" s="84" t="str">
        <f t="shared" ref="BK77:BK83" si="146">BB77</f>
        <v>Colombia</v>
      </c>
      <c r="BL77" s="84" t="e">
        <f>#REF!</f>
        <v>#REF!</v>
      </c>
      <c r="BM77" s="112" t="e">
        <f t="shared" ref="BM77:BM91" si="147">VLOOKUP(BK77,$BL$76:$BL$91,1,FALSE)</f>
        <v>#N/A</v>
      </c>
      <c r="BN77" s="114" t="e">
        <f t="shared" ref="BN77:BN91" si="148">BM77</f>
        <v>#N/A</v>
      </c>
      <c r="BO77" s="33">
        <f t="shared" si="145"/>
        <v>0</v>
      </c>
    </row>
    <row r="78" spans="2:67" ht="14.25" customHeight="1" x14ac:dyDescent="0.25">
      <c r="B78" s="4">
        <v>51</v>
      </c>
      <c r="C78" s="48">
        <v>41819.541666666664</v>
      </c>
      <c r="D78" s="44" t="str">
        <f>M13</f>
        <v>Spanien</v>
      </c>
      <c r="E78" s="53" t="s">
        <v>6</v>
      </c>
      <c r="F78" s="46" t="str">
        <f>M5</f>
        <v>Mexiko</v>
      </c>
      <c r="G78" s="122"/>
      <c r="H78" s="59" t="s">
        <v>6</v>
      </c>
      <c r="I78" s="122"/>
      <c r="J78" s="122"/>
      <c r="K78" s="136" t="e">
        <f t="shared" si="141"/>
        <v>#REF!</v>
      </c>
      <c r="M78" s="167"/>
      <c r="N78" s="166"/>
      <c r="O78" s="168"/>
      <c r="P78" s="126"/>
      <c r="Q78" s="126"/>
      <c r="Z78" s="18" t="s">
        <v>14</v>
      </c>
      <c r="AD78" s="17" t="s">
        <v>15</v>
      </c>
      <c r="AZ78" s="76">
        <v>51</v>
      </c>
      <c r="BA78" s="83">
        <v>41819.541666666664</v>
      </c>
      <c r="BB78" s="78" t="str">
        <f t="shared" si="142"/>
        <v>Spanien</v>
      </c>
      <c r="BC78" s="102" t="s">
        <v>6</v>
      </c>
      <c r="BD78" s="78" t="str">
        <f t="shared" si="143"/>
        <v>Mexiko</v>
      </c>
      <c r="BE78" s="82" t="e">
        <f>IF(G78=#REF!,2,0)</f>
        <v>#REF!</v>
      </c>
      <c r="BF78" s="81" t="s">
        <v>6</v>
      </c>
      <c r="BG78" s="82" t="e">
        <f>IF(I78=#REF!,2,0)</f>
        <v>#REF!</v>
      </c>
      <c r="BH78" s="82" t="e">
        <f>IF(J78=#REF!,1,0)</f>
        <v>#REF!</v>
      </c>
      <c r="BI78" s="66" t="e">
        <f t="shared" si="144"/>
        <v>#REF!</v>
      </c>
      <c r="BK78" s="84" t="str">
        <f t="shared" si="146"/>
        <v>Spanien</v>
      </c>
      <c r="BL78" s="84" t="e">
        <f>#REF!</f>
        <v>#REF!</v>
      </c>
      <c r="BM78" s="112" t="e">
        <f t="shared" si="147"/>
        <v>#N/A</v>
      </c>
      <c r="BN78" s="114" t="e">
        <f t="shared" si="148"/>
        <v>#N/A</v>
      </c>
      <c r="BO78" s="33">
        <f t="shared" si="145"/>
        <v>0</v>
      </c>
    </row>
    <row r="79" spans="2:67" ht="14.25" customHeight="1" x14ac:dyDescent="0.25">
      <c r="B79" s="4">
        <v>52</v>
      </c>
      <c r="C79" s="48">
        <v>41819.708333333336</v>
      </c>
      <c r="D79" s="44" t="str">
        <f>M31</f>
        <v>Uruguay</v>
      </c>
      <c r="E79" s="53" t="s">
        <v>6</v>
      </c>
      <c r="F79" s="46" t="str">
        <f>M23</f>
        <v>Elfenbenskusten</v>
      </c>
      <c r="G79" s="122"/>
      <c r="H79" s="59" t="s">
        <v>6</v>
      </c>
      <c r="I79" s="122"/>
      <c r="J79" s="122"/>
      <c r="K79" s="136" t="e">
        <f t="shared" si="141"/>
        <v>#REF!</v>
      </c>
      <c r="M79" s="167"/>
      <c r="N79" s="166"/>
      <c r="O79" s="168"/>
      <c r="P79" s="126"/>
      <c r="Q79" s="126"/>
      <c r="Z79" s="18" t="s">
        <v>16</v>
      </c>
      <c r="AD79" s="17" t="s">
        <v>17</v>
      </c>
      <c r="AZ79" s="76">
        <v>52</v>
      </c>
      <c r="BA79" s="83">
        <v>41819.708333333336</v>
      </c>
      <c r="BB79" s="78" t="str">
        <f t="shared" si="142"/>
        <v>Uruguay</v>
      </c>
      <c r="BC79" s="102" t="s">
        <v>6</v>
      </c>
      <c r="BD79" s="78" t="str">
        <f t="shared" si="143"/>
        <v>Elfenbenskusten</v>
      </c>
      <c r="BE79" s="82" t="e">
        <f>IF(G79=#REF!,2,0)</f>
        <v>#REF!</v>
      </c>
      <c r="BF79" s="81" t="s">
        <v>6</v>
      </c>
      <c r="BG79" s="82" t="e">
        <f>IF(I79=#REF!,2,0)</f>
        <v>#REF!</v>
      </c>
      <c r="BH79" s="82" t="e">
        <f>IF(J79=#REF!,1,0)</f>
        <v>#REF!</v>
      </c>
      <c r="BI79" s="66" t="e">
        <f t="shared" si="144"/>
        <v>#REF!</v>
      </c>
      <c r="BK79" s="84" t="str">
        <f t="shared" si="146"/>
        <v>Uruguay</v>
      </c>
      <c r="BL79" s="84" t="e">
        <f>#REF!</f>
        <v>#REF!</v>
      </c>
      <c r="BM79" s="112" t="e">
        <f t="shared" si="147"/>
        <v>#N/A</v>
      </c>
      <c r="BN79" s="114" t="e">
        <f t="shared" si="148"/>
        <v>#N/A</v>
      </c>
      <c r="BO79" s="33">
        <f t="shared" si="145"/>
        <v>0</v>
      </c>
    </row>
    <row r="80" spans="2:67" ht="14.25" customHeight="1" x14ac:dyDescent="0.25">
      <c r="B80" s="51">
        <v>53</v>
      </c>
      <c r="C80" s="63">
        <v>41820.541666666664</v>
      </c>
      <c r="D80" s="44" t="str">
        <f>M40</f>
        <v>Schweiz</v>
      </c>
      <c r="E80" s="53" t="s">
        <v>6</v>
      </c>
      <c r="F80" s="46" t="str">
        <f>M50</f>
        <v>Iran</v>
      </c>
      <c r="G80" s="122"/>
      <c r="H80" s="59" t="s">
        <v>6</v>
      </c>
      <c r="I80" s="122"/>
      <c r="J80" s="122"/>
      <c r="K80" s="136" t="e">
        <f t="shared" si="141"/>
        <v>#REF!</v>
      </c>
      <c r="M80" s="167"/>
      <c r="N80" s="166"/>
      <c r="O80" s="168"/>
      <c r="P80" s="126"/>
      <c r="Q80" s="126"/>
      <c r="Z80" s="18" t="s">
        <v>18</v>
      </c>
      <c r="AD80" s="17" t="s">
        <v>19</v>
      </c>
      <c r="AZ80" s="104">
        <v>53</v>
      </c>
      <c r="BA80" s="105">
        <v>41820.541666666664</v>
      </c>
      <c r="BB80" s="78" t="str">
        <f t="shared" si="142"/>
        <v>Schweiz</v>
      </c>
      <c r="BC80" s="102" t="s">
        <v>6</v>
      </c>
      <c r="BD80" s="78" t="str">
        <f t="shared" si="143"/>
        <v>Iran</v>
      </c>
      <c r="BE80" s="82" t="e">
        <f>IF(G80=#REF!,2,0)</f>
        <v>#REF!</v>
      </c>
      <c r="BF80" s="81" t="s">
        <v>6</v>
      </c>
      <c r="BG80" s="82" t="e">
        <f>IF(I80=#REF!,2,0)</f>
        <v>#REF!</v>
      </c>
      <c r="BH80" s="82" t="e">
        <f>IF(J80=#REF!,1,0)</f>
        <v>#REF!</v>
      </c>
      <c r="BI80" s="66" t="e">
        <f t="shared" si="144"/>
        <v>#REF!</v>
      </c>
      <c r="BK80" s="84" t="str">
        <f t="shared" si="146"/>
        <v>Schweiz</v>
      </c>
      <c r="BL80" s="84" t="e">
        <f>#REF!</f>
        <v>#REF!</v>
      </c>
      <c r="BM80" s="112" t="e">
        <f t="shared" si="147"/>
        <v>#N/A</v>
      </c>
      <c r="BN80" s="114" t="e">
        <f t="shared" si="148"/>
        <v>#N/A</v>
      </c>
      <c r="BO80" s="33">
        <f t="shared" si="145"/>
        <v>0</v>
      </c>
    </row>
    <row r="81" spans="2:67" ht="14.25" customHeight="1" x14ac:dyDescent="0.25">
      <c r="B81" s="4">
        <v>54</v>
      </c>
      <c r="C81" s="48">
        <v>41820.708333333336</v>
      </c>
      <c r="D81" s="44" t="str">
        <f>M58</f>
        <v>Tyskland</v>
      </c>
      <c r="E81" s="53" t="s">
        <v>6</v>
      </c>
      <c r="F81" s="46" t="str">
        <f>M68</f>
        <v>Ryssland</v>
      </c>
      <c r="G81" s="122"/>
      <c r="H81" s="59" t="s">
        <v>6</v>
      </c>
      <c r="I81" s="122"/>
      <c r="J81" s="122"/>
      <c r="K81" s="136" t="e">
        <f t="shared" si="141"/>
        <v>#REF!</v>
      </c>
      <c r="M81" s="167"/>
      <c r="N81" s="166"/>
      <c r="O81" s="168"/>
      <c r="P81" s="126"/>
      <c r="Q81" s="126"/>
      <c r="Z81" s="18" t="s">
        <v>20</v>
      </c>
      <c r="AD81" s="17" t="s">
        <v>21</v>
      </c>
      <c r="AZ81" s="76">
        <v>54</v>
      </c>
      <c r="BA81" s="83">
        <v>41820.708333333336</v>
      </c>
      <c r="BB81" s="78" t="str">
        <f t="shared" si="142"/>
        <v>Tyskland</v>
      </c>
      <c r="BC81" s="102" t="s">
        <v>6</v>
      </c>
      <c r="BD81" s="78" t="str">
        <f t="shared" si="143"/>
        <v>Ryssland</v>
      </c>
      <c r="BE81" s="82" t="e">
        <f>IF(G81=#REF!,2,0)</f>
        <v>#REF!</v>
      </c>
      <c r="BF81" s="81" t="s">
        <v>6</v>
      </c>
      <c r="BG81" s="82" t="e">
        <f>IF(I81=#REF!,2,0)</f>
        <v>#REF!</v>
      </c>
      <c r="BH81" s="82" t="e">
        <f>IF(J81=#REF!,1,0)</f>
        <v>#REF!</v>
      </c>
      <c r="BI81" s="66" t="e">
        <f t="shared" si="144"/>
        <v>#REF!</v>
      </c>
      <c r="BK81" s="84" t="str">
        <f t="shared" si="146"/>
        <v>Tyskland</v>
      </c>
      <c r="BL81" s="84" t="e">
        <f>#REF!</f>
        <v>#REF!</v>
      </c>
      <c r="BM81" s="112" t="e">
        <f t="shared" si="147"/>
        <v>#N/A</v>
      </c>
      <c r="BN81" s="114" t="e">
        <f t="shared" si="148"/>
        <v>#N/A</v>
      </c>
      <c r="BO81" s="33">
        <f t="shared" si="145"/>
        <v>0</v>
      </c>
    </row>
    <row r="82" spans="2:67" ht="14.25" customHeight="1" x14ac:dyDescent="0.25">
      <c r="B82" s="4">
        <v>55</v>
      </c>
      <c r="C82" s="48">
        <v>41821</v>
      </c>
      <c r="D82" s="44" t="str">
        <f>M49</f>
        <v>Argentina</v>
      </c>
      <c r="E82" s="53" t="s">
        <v>6</v>
      </c>
      <c r="F82" s="46" t="str">
        <f>M41</f>
        <v>Frankrike</v>
      </c>
      <c r="G82" s="122"/>
      <c r="H82" s="5" t="s">
        <v>6</v>
      </c>
      <c r="I82" s="122"/>
      <c r="J82" s="122"/>
      <c r="K82" s="136" t="e">
        <f t="shared" si="141"/>
        <v>#REF!</v>
      </c>
      <c r="M82" s="167"/>
      <c r="N82" s="166"/>
      <c r="O82" s="168"/>
      <c r="P82" s="126"/>
      <c r="Q82" s="126"/>
      <c r="Z82" s="18" t="s">
        <v>22</v>
      </c>
      <c r="AD82" s="17" t="s">
        <v>23</v>
      </c>
      <c r="AZ82" s="76">
        <v>55</v>
      </c>
      <c r="BA82" s="83">
        <v>41821</v>
      </c>
      <c r="BB82" s="78" t="str">
        <f t="shared" si="142"/>
        <v>Argentina</v>
      </c>
      <c r="BC82" s="102" t="s">
        <v>6</v>
      </c>
      <c r="BD82" s="78" t="str">
        <f t="shared" si="143"/>
        <v>Frankrike</v>
      </c>
      <c r="BE82" s="82" t="e">
        <f>IF(G82=#REF!,2,0)</f>
        <v>#REF!</v>
      </c>
      <c r="BF82" s="106" t="s">
        <v>6</v>
      </c>
      <c r="BG82" s="82" t="e">
        <f>IF(I82=#REF!,2,0)</f>
        <v>#REF!</v>
      </c>
      <c r="BH82" s="82" t="e">
        <f>IF(J82=#REF!,1,0)</f>
        <v>#REF!</v>
      </c>
      <c r="BI82" s="66" t="e">
        <f t="shared" si="144"/>
        <v>#REF!</v>
      </c>
      <c r="BK82" s="84" t="str">
        <f t="shared" si="146"/>
        <v>Argentina</v>
      </c>
      <c r="BL82" s="84" t="e">
        <f>#REF!</f>
        <v>#REF!</v>
      </c>
      <c r="BM82" s="112" t="e">
        <f t="shared" si="147"/>
        <v>#N/A</v>
      </c>
      <c r="BN82" s="114" t="e">
        <f t="shared" si="148"/>
        <v>#N/A</v>
      </c>
      <c r="BO82" s="33">
        <f t="shared" si="145"/>
        <v>0</v>
      </c>
    </row>
    <row r="83" spans="2:67" ht="14.25" customHeight="1" x14ac:dyDescent="0.25">
      <c r="B83" s="4">
        <v>56</v>
      </c>
      <c r="C83" s="48">
        <v>41821</v>
      </c>
      <c r="D83" s="44" t="str">
        <f>M67</f>
        <v>Belgien</v>
      </c>
      <c r="E83" s="53" t="s">
        <v>6</v>
      </c>
      <c r="F83" s="46" t="str">
        <f>M59</f>
        <v>Ghana</v>
      </c>
      <c r="G83" s="122"/>
      <c r="H83" s="59" t="s">
        <v>6</v>
      </c>
      <c r="I83" s="122"/>
      <c r="J83" s="122"/>
      <c r="K83" s="136" t="e">
        <f t="shared" si="141"/>
        <v>#REF!</v>
      </c>
      <c r="M83" s="167"/>
      <c r="N83" s="166"/>
      <c r="O83" s="168"/>
      <c r="P83" s="126"/>
      <c r="Q83" s="126"/>
      <c r="Z83" s="18" t="s">
        <v>25</v>
      </c>
      <c r="AD83" s="17" t="s">
        <v>26</v>
      </c>
      <c r="AZ83" s="76">
        <v>56</v>
      </c>
      <c r="BA83" s="83">
        <v>41821</v>
      </c>
      <c r="BB83" s="78" t="str">
        <f t="shared" si="142"/>
        <v>Belgien</v>
      </c>
      <c r="BC83" s="102" t="s">
        <v>6</v>
      </c>
      <c r="BD83" s="78" t="str">
        <f t="shared" si="143"/>
        <v>Ghana</v>
      </c>
      <c r="BE83" s="82" t="e">
        <f>IF(G83=#REF!,2,0)</f>
        <v>#REF!</v>
      </c>
      <c r="BF83" s="81" t="s">
        <v>6</v>
      </c>
      <c r="BG83" s="82" t="e">
        <f>IF(I83=#REF!,2,0)</f>
        <v>#REF!</v>
      </c>
      <c r="BH83" s="82" t="e">
        <f>IF(J83=#REF!,1,0)</f>
        <v>#REF!</v>
      </c>
      <c r="BI83" s="66" t="e">
        <f t="shared" si="144"/>
        <v>#REF!</v>
      </c>
      <c r="BK83" s="84" t="str">
        <f t="shared" si="146"/>
        <v>Belgien</v>
      </c>
      <c r="BL83" s="84" t="e">
        <f>#REF!</f>
        <v>#REF!</v>
      </c>
      <c r="BM83" s="112" t="e">
        <f t="shared" si="147"/>
        <v>#N/A</v>
      </c>
      <c r="BN83" s="114" t="e">
        <f t="shared" si="148"/>
        <v>#N/A</v>
      </c>
      <c r="BO83" s="33">
        <f t="shared" si="145"/>
        <v>0</v>
      </c>
    </row>
    <row r="84" spans="2:67" ht="14.25" customHeight="1" x14ac:dyDescent="0.25">
      <c r="B84" s="9"/>
      <c r="C84" s="31"/>
      <c r="D84" s="9"/>
      <c r="E84" s="9"/>
      <c r="F84" s="9"/>
      <c r="G84" s="5"/>
      <c r="H84" s="5"/>
      <c r="I84" s="5"/>
      <c r="J84" s="5"/>
      <c r="K84" s="149"/>
      <c r="M84" s="169"/>
      <c r="N84" s="166"/>
      <c r="O84" s="168"/>
      <c r="P84" s="126"/>
      <c r="Q84" s="126"/>
      <c r="Z84" s="18"/>
      <c r="AZ84" s="85"/>
      <c r="BA84" s="107"/>
      <c r="BB84" s="85"/>
      <c r="BC84" s="85"/>
      <c r="BD84" s="85"/>
      <c r="BE84" s="106"/>
      <c r="BF84" s="106"/>
      <c r="BG84" s="106"/>
      <c r="BH84" s="106"/>
      <c r="BI84" s="67"/>
      <c r="BK84" s="84" t="str">
        <f t="shared" ref="BK84:BK91" si="149">BD76</f>
        <v>Chile</v>
      </c>
      <c r="BL84" s="84" t="e">
        <f>#REF!</f>
        <v>#REF!</v>
      </c>
      <c r="BM84" s="112" t="e">
        <f t="shared" si="147"/>
        <v>#N/A</v>
      </c>
      <c r="BN84" s="114" t="e">
        <f t="shared" si="148"/>
        <v>#N/A</v>
      </c>
      <c r="BO84" s="33">
        <f t="shared" si="145"/>
        <v>0</v>
      </c>
    </row>
    <row r="85" spans="2:67" ht="14.25" customHeight="1" x14ac:dyDescent="0.25">
      <c r="B85" s="7" t="s">
        <v>29</v>
      </c>
      <c r="C85" s="19"/>
      <c r="D85" s="10"/>
      <c r="K85" s="149"/>
      <c r="M85" s="169"/>
      <c r="N85" s="166"/>
      <c r="O85" s="168"/>
      <c r="P85" s="126"/>
      <c r="Q85" s="126"/>
      <c r="Z85" s="14"/>
      <c r="AZ85" s="70" t="s">
        <v>29</v>
      </c>
      <c r="BA85" s="91"/>
      <c r="BB85" s="33"/>
      <c r="BI85" s="67"/>
      <c r="BK85" s="84" t="str">
        <f t="shared" si="149"/>
        <v>England</v>
      </c>
      <c r="BL85" s="84" t="e">
        <f>#REF!</f>
        <v>#REF!</v>
      </c>
      <c r="BM85" s="112" t="e">
        <f t="shared" si="147"/>
        <v>#N/A</v>
      </c>
      <c r="BN85" s="114" t="e">
        <f t="shared" si="148"/>
        <v>#N/A</v>
      </c>
      <c r="BO85" s="33">
        <f t="shared" si="145"/>
        <v>0</v>
      </c>
    </row>
    <row r="86" spans="2:67" ht="14.25" customHeight="1" x14ac:dyDescent="0.25">
      <c r="B86" s="55" t="s">
        <v>2</v>
      </c>
      <c r="C86" s="56" t="s">
        <v>3</v>
      </c>
      <c r="D86" s="189" t="s">
        <v>2</v>
      </c>
      <c r="E86" s="190"/>
      <c r="F86" s="191"/>
      <c r="G86" s="190" t="s">
        <v>4</v>
      </c>
      <c r="H86" s="190"/>
      <c r="I86" s="190"/>
      <c r="J86" s="57" t="s">
        <v>81</v>
      </c>
      <c r="K86" s="153" t="s">
        <v>88</v>
      </c>
      <c r="M86" s="170" t="s">
        <v>113</v>
      </c>
      <c r="N86" s="166"/>
      <c r="O86" s="209" t="s">
        <v>117</v>
      </c>
      <c r="P86" s="210"/>
      <c r="Q86" s="210"/>
      <c r="R86" s="211"/>
      <c r="Z86" s="26" t="s">
        <v>2</v>
      </c>
      <c r="AA86" s="26"/>
      <c r="AB86" s="26"/>
      <c r="AC86" s="26"/>
      <c r="AD86" s="26"/>
      <c r="AZ86" s="98" t="s">
        <v>2</v>
      </c>
      <c r="BA86" s="96" t="s">
        <v>3</v>
      </c>
      <c r="BB86" s="192" t="s">
        <v>2</v>
      </c>
      <c r="BC86" s="193"/>
      <c r="BD86" s="194"/>
      <c r="BE86" s="193" t="s">
        <v>4</v>
      </c>
      <c r="BF86" s="193"/>
      <c r="BG86" s="193"/>
      <c r="BH86" s="97" t="s">
        <v>81</v>
      </c>
      <c r="BI86" s="58" t="s">
        <v>88</v>
      </c>
      <c r="BK86" s="84" t="str">
        <f t="shared" si="149"/>
        <v>Mexiko</v>
      </c>
      <c r="BL86" s="84" t="e">
        <f>#REF!</f>
        <v>#REF!</v>
      </c>
      <c r="BM86" s="112" t="e">
        <f t="shared" si="147"/>
        <v>#N/A</v>
      </c>
      <c r="BN86" s="114" t="e">
        <f t="shared" si="148"/>
        <v>#N/A</v>
      </c>
      <c r="BO86" s="33">
        <f t="shared" si="145"/>
        <v>0</v>
      </c>
    </row>
    <row r="87" spans="2:67" ht="14.25" customHeight="1" x14ac:dyDescent="0.25">
      <c r="B87" s="4">
        <v>57</v>
      </c>
      <c r="C87" s="48">
        <v>41824</v>
      </c>
      <c r="D87" s="44" t="str">
        <f>IF(M76="","Vinnare match 49",M76)</f>
        <v>Vinnare match 49</v>
      </c>
      <c r="E87" s="53" t="s">
        <v>6</v>
      </c>
      <c r="F87" s="46" t="str">
        <f>IF(M77="","Vinnare match 50",M77)</f>
        <v>Vinnare match 50</v>
      </c>
      <c r="G87" s="122"/>
      <c r="H87" s="59" t="s">
        <v>6</v>
      </c>
      <c r="I87" s="122"/>
      <c r="J87" s="122"/>
      <c r="K87" s="136" t="e">
        <f>BI87</f>
        <v>#REF!</v>
      </c>
      <c r="M87" s="167"/>
      <c r="N87" s="166"/>
      <c r="O87" s="204">
        <f>BO103</f>
        <v>0</v>
      </c>
      <c r="P87" s="205"/>
      <c r="Q87" s="205"/>
      <c r="R87" s="206"/>
      <c r="Z87" s="18" t="s">
        <v>32</v>
      </c>
      <c r="AD87" s="17" t="s">
        <v>33</v>
      </c>
      <c r="AZ87" s="76">
        <v>57</v>
      </c>
      <c r="BA87" s="83">
        <v>41824</v>
      </c>
      <c r="BB87" s="78" t="str">
        <f>D87</f>
        <v>Vinnare match 49</v>
      </c>
      <c r="BC87" s="102" t="s">
        <v>6</v>
      </c>
      <c r="BD87" s="78" t="str">
        <f>F87</f>
        <v>Vinnare match 50</v>
      </c>
      <c r="BE87" s="82" t="e">
        <f>IF(G87=#REF!,2,0)</f>
        <v>#REF!</v>
      </c>
      <c r="BF87" s="81" t="s">
        <v>6</v>
      </c>
      <c r="BG87" s="82" t="e">
        <f>IF(I87=#REF!,2,0)</f>
        <v>#REF!</v>
      </c>
      <c r="BH87" s="82" t="e">
        <f>IF(J87=#REF!,1,0)</f>
        <v>#REF!</v>
      </c>
      <c r="BI87" s="66" t="e">
        <f t="shared" ref="BI87:BI90" si="150">SUM(BE87+BG87+BH87)</f>
        <v>#REF!</v>
      </c>
      <c r="BK87" s="84" t="str">
        <f t="shared" si="149"/>
        <v>Elfenbenskusten</v>
      </c>
      <c r="BL87" s="84" t="e">
        <f>#REF!</f>
        <v>#REF!</v>
      </c>
      <c r="BM87" s="112" t="e">
        <f t="shared" si="147"/>
        <v>#N/A</v>
      </c>
      <c r="BN87" s="114" t="e">
        <f t="shared" si="148"/>
        <v>#N/A</v>
      </c>
      <c r="BO87" s="33">
        <f t="shared" si="145"/>
        <v>0</v>
      </c>
    </row>
    <row r="88" spans="2:67" ht="14.25" customHeight="1" x14ac:dyDescent="0.25">
      <c r="B88" s="4">
        <v>58</v>
      </c>
      <c r="C88" s="48">
        <v>41824</v>
      </c>
      <c r="D88" s="44" t="str">
        <f>IF(M80="","Vinnare match 53",M80)</f>
        <v>Vinnare match 53</v>
      </c>
      <c r="E88" s="53" t="s">
        <v>6</v>
      </c>
      <c r="F88" s="46" t="str">
        <f>IF(M81="","Vinnare match 54",M81)</f>
        <v>Vinnare match 54</v>
      </c>
      <c r="G88" s="122"/>
      <c r="H88" s="59" t="s">
        <v>6</v>
      </c>
      <c r="I88" s="122"/>
      <c r="J88" s="122"/>
      <c r="K88" s="136" t="e">
        <f>BI88</f>
        <v>#REF!</v>
      </c>
      <c r="M88" s="167"/>
      <c r="N88" s="166"/>
      <c r="O88" s="171"/>
      <c r="P88" s="126"/>
      <c r="Q88" s="126"/>
      <c r="Z88" s="18" t="s">
        <v>34</v>
      </c>
      <c r="AD88" s="17" t="s">
        <v>35</v>
      </c>
      <c r="AZ88" s="76">
        <v>58</v>
      </c>
      <c r="BA88" s="83">
        <v>41824</v>
      </c>
      <c r="BB88" s="78" t="str">
        <f>D88</f>
        <v>Vinnare match 53</v>
      </c>
      <c r="BC88" s="102" t="s">
        <v>6</v>
      </c>
      <c r="BD88" s="78" t="str">
        <f>F88</f>
        <v>Vinnare match 54</v>
      </c>
      <c r="BE88" s="82" t="e">
        <f>IF(G88=#REF!,2,0)</f>
        <v>#REF!</v>
      </c>
      <c r="BF88" s="81" t="s">
        <v>6</v>
      </c>
      <c r="BG88" s="82" t="e">
        <f>IF(I88=#REF!,2,0)</f>
        <v>#REF!</v>
      </c>
      <c r="BH88" s="82" t="e">
        <f>IF(J88=#REF!,1,0)</f>
        <v>#REF!</v>
      </c>
      <c r="BI88" s="66" t="e">
        <f t="shared" si="150"/>
        <v>#REF!</v>
      </c>
      <c r="BK88" s="84" t="str">
        <f t="shared" si="149"/>
        <v>Iran</v>
      </c>
      <c r="BL88" s="84" t="e">
        <f>#REF!</f>
        <v>#REF!</v>
      </c>
      <c r="BM88" s="112" t="e">
        <f t="shared" si="147"/>
        <v>#N/A</v>
      </c>
      <c r="BN88" s="114" t="e">
        <f t="shared" si="148"/>
        <v>#N/A</v>
      </c>
      <c r="BO88" s="33">
        <f t="shared" si="145"/>
        <v>0</v>
      </c>
    </row>
    <row r="89" spans="2:67" ht="14.25" customHeight="1" x14ac:dyDescent="0.25">
      <c r="B89" s="4">
        <v>59</v>
      </c>
      <c r="C89" s="48">
        <v>41825</v>
      </c>
      <c r="D89" s="44" t="str">
        <f>IF(M78="","Vinnare match 51",M78)</f>
        <v>Vinnare match 51</v>
      </c>
      <c r="E89" s="53" t="s">
        <v>6</v>
      </c>
      <c r="F89" s="46" t="str">
        <f>IF(M79="","Vinnare match 52",M79)</f>
        <v>Vinnare match 52</v>
      </c>
      <c r="G89" s="122"/>
      <c r="H89" s="59" t="s">
        <v>6</v>
      </c>
      <c r="I89" s="122"/>
      <c r="J89" s="122"/>
      <c r="K89" s="136" t="e">
        <f>BI89</f>
        <v>#REF!</v>
      </c>
      <c r="M89" s="167"/>
      <c r="N89" s="166"/>
      <c r="O89" s="171"/>
      <c r="P89" s="126"/>
      <c r="Q89" s="126"/>
      <c r="Z89" s="18" t="s">
        <v>36</v>
      </c>
      <c r="AD89" s="17" t="s">
        <v>37</v>
      </c>
      <c r="AZ89" s="76">
        <v>59</v>
      </c>
      <c r="BA89" s="83">
        <v>41825</v>
      </c>
      <c r="BB89" s="78" t="str">
        <f>D89</f>
        <v>Vinnare match 51</v>
      </c>
      <c r="BC89" s="102" t="s">
        <v>6</v>
      </c>
      <c r="BD89" s="78" t="str">
        <f>F89</f>
        <v>Vinnare match 52</v>
      </c>
      <c r="BE89" s="82" t="e">
        <f>IF(G89=#REF!,2,0)</f>
        <v>#REF!</v>
      </c>
      <c r="BF89" s="81" t="s">
        <v>6</v>
      </c>
      <c r="BG89" s="82" t="e">
        <f>IF(I89=#REF!,2,0)</f>
        <v>#REF!</v>
      </c>
      <c r="BH89" s="82" t="e">
        <f>IF(J89=#REF!,1,0)</f>
        <v>#REF!</v>
      </c>
      <c r="BI89" s="66" t="e">
        <f t="shared" si="150"/>
        <v>#REF!</v>
      </c>
      <c r="BK89" s="84" t="str">
        <f t="shared" si="149"/>
        <v>Ryssland</v>
      </c>
      <c r="BL89" s="84" t="e">
        <f>#REF!</f>
        <v>#REF!</v>
      </c>
      <c r="BM89" s="112" t="e">
        <f t="shared" si="147"/>
        <v>#N/A</v>
      </c>
      <c r="BN89" s="114" t="e">
        <f t="shared" si="148"/>
        <v>#N/A</v>
      </c>
      <c r="BO89" s="33">
        <f t="shared" si="145"/>
        <v>0</v>
      </c>
    </row>
    <row r="90" spans="2:67" ht="14.25" customHeight="1" x14ac:dyDescent="0.25">
      <c r="B90" s="4">
        <v>60</v>
      </c>
      <c r="C90" s="48">
        <v>41825</v>
      </c>
      <c r="D90" s="44" t="str">
        <f>IF(M82="","Vinnare match 55",M82)</f>
        <v>Vinnare match 55</v>
      </c>
      <c r="E90" s="53" t="s">
        <v>6</v>
      </c>
      <c r="F90" s="46" t="str">
        <f>IF(M83="","Vinnare match 56",M83)</f>
        <v>Vinnare match 56</v>
      </c>
      <c r="G90" s="122"/>
      <c r="H90" s="59" t="s">
        <v>6</v>
      </c>
      <c r="I90" s="122"/>
      <c r="J90" s="122"/>
      <c r="K90" s="136" t="e">
        <f>BI90</f>
        <v>#REF!</v>
      </c>
      <c r="M90" s="167"/>
      <c r="N90" s="166"/>
      <c r="O90" s="171"/>
      <c r="P90" s="126"/>
      <c r="Q90" s="126"/>
      <c r="Z90" s="18" t="s">
        <v>38</v>
      </c>
      <c r="AD90" s="17" t="s">
        <v>39</v>
      </c>
      <c r="AZ90" s="76">
        <v>60</v>
      </c>
      <c r="BA90" s="83">
        <v>41825</v>
      </c>
      <c r="BB90" s="78" t="str">
        <f>D90</f>
        <v>Vinnare match 55</v>
      </c>
      <c r="BC90" s="102" t="s">
        <v>6</v>
      </c>
      <c r="BD90" s="78" t="str">
        <f>F90</f>
        <v>Vinnare match 56</v>
      </c>
      <c r="BE90" s="82" t="e">
        <f>IF(G90=#REF!,2,0)</f>
        <v>#REF!</v>
      </c>
      <c r="BF90" s="81" t="s">
        <v>6</v>
      </c>
      <c r="BG90" s="82" t="e">
        <f>IF(I90=#REF!,2,0)</f>
        <v>#REF!</v>
      </c>
      <c r="BH90" s="82" t="e">
        <f>IF(J90=#REF!,1,0)</f>
        <v>#REF!</v>
      </c>
      <c r="BI90" s="66" t="e">
        <f t="shared" si="150"/>
        <v>#REF!</v>
      </c>
      <c r="BK90" s="84" t="str">
        <f t="shared" si="149"/>
        <v>Frankrike</v>
      </c>
      <c r="BL90" s="84" t="e">
        <f>#REF!</f>
        <v>#REF!</v>
      </c>
      <c r="BM90" s="112" t="e">
        <f t="shared" si="147"/>
        <v>#N/A</v>
      </c>
      <c r="BN90" s="114" t="e">
        <f t="shared" si="148"/>
        <v>#N/A</v>
      </c>
      <c r="BO90" s="33">
        <f t="shared" si="145"/>
        <v>0</v>
      </c>
    </row>
    <row r="91" spans="2:67" ht="14.25" customHeight="1" x14ac:dyDescent="0.25">
      <c r="B91" s="20"/>
      <c r="C91" s="19"/>
      <c r="D91" s="10"/>
      <c r="K91" s="149"/>
      <c r="M91" s="169"/>
      <c r="N91" s="166"/>
      <c r="O91" s="171"/>
      <c r="P91" s="126"/>
      <c r="Q91" s="126"/>
      <c r="Z91" s="14"/>
      <c r="AZ91" s="32"/>
      <c r="BA91" s="91"/>
      <c r="BB91" s="33"/>
      <c r="BI91" s="67"/>
      <c r="BK91" s="84" t="str">
        <f t="shared" si="149"/>
        <v>Ghana</v>
      </c>
      <c r="BL91" s="84" t="e">
        <f>#REF!</f>
        <v>#REF!</v>
      </c>
      <c r="BM91" s="112" t="e">
        <f t="shared" si="147"/>
        <v>#N/A</v>
      </c>
      <c r="BN91" s="114" t="e">
        <f t="shared" si="148"/>
        <v>#N/A</v>
      </c>
      <c r="BO91" s="33">
        <f t="shared" si="145"/>
        <v>0</v>
      </c>
    </row>
    <row r="92" spans="2:67" ht="14.25" customHeight="1" x14ac:dyDescent="0.25">
      <c r="B92" s="7" t="s">
        <v>41</v>
      </c>
      <c r="C92" s="19"/>
      <c r="D92" s="10"/>
      <c r="K92" s="149"/>
      <c r="M92" s="169"/>
      <c r="N92" s="166"/>
      <c r="O92" s="171"/>
      <c r="P92" s="126"/>
      <c r="Q92" s="126"/>
      <c r="Z92" s="14"/>
      <c r="AZ92" s="70" t="s">
        <v>41</v>
      </c>
      <c r="BA92" s="91"/>
      <c r="BB92" s="33"/>
      <c r="BI92" s="67"/>
      <c r="BK92" s="84"/>
      <c r="BN92" s="1" t="s">
        <v>106</v>
      </c>
      <c r="BO92" s="34">
        <f>SUM(BO76:BO91)</f>
        <v>0</v>
      </c>
    </row>
    <row r="93" spans="2:67" ht="14.25" customHeight="1" x14ac:dyDescent="0.25">
      <c r="B93" s="55" t="s">
        <v>2</v>
      </c>
      <c r="C93" s="56" t="s">
        <v>3</v>
      </c>
      <c r="D93" s="189" t="s">
        <v>2</v>
      </c>
      <c r="E93" s="190"/>
      <c r="F93" s="191"/>
      <c r="G93" s="190" t="s">
        <v>4</v>
      </c>
      <c r="H93" s="190"/>
      <c r="I93" s="190"/>
      <c r="J93" s="57" t="s">
        <v>81</v>
      </c>
      <c r="K93" s="153" t="s">
        <v>88</v>
      </c>
      <c r="M93" s="170" t="s">
        <v>112</v>
      </c>
      <c r="N93" s="166" t="s">
        <v>99</v>
      </c>
      <c r="O93" s="209" t="s">
        <v>118</v>
      </c>
      <c r="P93" s="210"/>
      <c r="Q93" s="210"/>
      <c r="R93" s="211"/>
      <c r="Z93" s="26" t="s">
        <v>2</v>
      </c>
      <c r="AA93" s="26"/>
      <c r="AB93" s="26"/>
      <c r="AC93" s="26"/>
      <c r="AD93" s="26"/>
      <c r="AZ93" s="98" t="s">
        <v>2</v>
      </c>
      <c r="BA93" s="96" t="s">
        <v>3</v>
      </c>
      <c r="BB93" s="192" t="s">
        <v>2</v>
      </c>
      <c r="BC93" s="193"/>
      <c r="BD93" s="194"/>
      <c r="BE93" s="193" t="s">
        <v>4</v>
      </c>
      <c r="BF93" s="193"/>
      <c r="BG93" s="193"/>
      <c r="BH93" s="97" t="s">
        <v>81</v>
      </c>
      <c r="BI93" s="58" t="s">
        <v>88</v>
      </c>
      <c r="BK93" s="115" t="s">
        <v>29</v>
      </c>
      <c r="BL93" s="116"/>
      <c r="BM93" s="117"/>
      <c r="BN93" s="118"/>
      <c r="BO93" s="118"/>
    </row>
    <row r="94" spans="2:67" ht="14.25" customHeight="1" x14ac:dyDescent="0.25">
      <c r="B94" s="4">
        <v>61</v>
      </c>
      <c r="C94" s="48">
        <v>41828.708333333336</v>
      </c>
      <c r="D94" s="44" t="str">
        <f>IF(M87="","Vinnare match 57",M87)</f>
        <v>Vinnare match 57</v>
      </c>
      <c r="E94" s="53" t="s">
        <v>6</v>
      </c>
      <c r="F94" s="46" t="str">
        <f>IF(M88="","Vinnare match 58",M88)</f>
        <v>Vinnare match 58</v>
      </c>
      <c r="G94" s="122"/>
      <c r="H94" s="59" t="s">
        <v>6</v>
      </c>
      <c r="I94" s="122"/>
      <c r="J94" s="122"/>
      <c r="K94" s="136" t="e">
        <f>BI94</f>
        <v>#REF!</v>
      </c>
      <c r="M94" s="167"/>
      <c r="O94" s="204">
        <f>BO110</f>
        <v>0</v>
      </c>
      <c r="P94" s="205"/>
      <c r="Q94" s="205"/>
      <c r="R94" s="206"/>
      <c r="S94" s="166" t="str">
        <f>IF(M94=D94,F94,D94)</f>
        <v>Vinnare match 57</v>
      </c>
      <c r="Z94" s="18" t="s">
        <v>44</v>
      </c>
      <c r="AD94" s="17" t="s">
        <v>45</v>
      </c>
      <c r="AZ94" s="76">
        <v>61</v>
      </c>
      <c r="BA94" s="83">
        <v>41828.708333333336</v>
      </c>
      <c r="BB94" s="78" t="str">
        <f>D94</f>
        <v>Vinnare match 57</v>
      </c>
      <c r="BC94" s="102" t="s">
        <v>6</v>
      </c>
      <c r="BD94" s="78" t="str">
        <f>F94</f>
        <v>Vinnare match 58</v>
      </c>
      <c r="BE94" s="82" t="e">
        <f>IF(G94=#REF!,2,0)</f>
        <v>#REF!</v>
      </c>
      <c r="BF94" s="81" t="s">
        <v>6</v>
      </c>
      <c r="BG94" s="82" t="e">
        <f>IF(I94=#REF!,2,0)</f>
        <v>#REF!</v>
      </c>
      <c r="BH94" s="82" t="e">
        <f>IF(J94=#REF!,1,0)</f>
        <v>#REF!</v>
      </c>
      <c r="BI94" s="66" t="e">
        <f t="shared" ref="BI94:BI95" si="151">SUM(BE94+BG94+BH94)</f>
        <v>#REF!</v>
      </c>
      <c r="BK94" s="36" t="s">
        <v>103</v>
      </c>
      <c r="BL94" s="69" t="s">
        <v>102</v>
      </c>
      <c r="BM94" s="69" t="s">
        <v>104</v>
      </c>
      <c r="BN94" s="69" t="s">
        <v>105</v>
      </c>
      <c r="BO94" s="69" t="s">
        <v>88</v>
      </c>
    </row>
    <row r="95" spans="2:67" ht="14.25" customHeight="1" x14ac:dyDescent="0.25">
      <c r="B95" s="4">
        <v>62</v>
      </c>
      <c r="C95" s="48">
        <v>41829.708333333336</v>
      </c>
      <c r="D95" s="44" t="str">
        <f>IF(M89="","Vinnare match 59",M89)</f>
        <v>Vinnare match 59</v>
      </c>
      <c r="E95" s="53" t="s">
        <v>6</v>
      </c>
      <c r="F95" s="46" t="str">
        <f>IF(M90="","Vinnare match 60",M90)</f>
        <v>Vinnare match 60</v>
      </c>
      <c r="G95" s="122"/>
      <c r="H95" s="59" t="s">
        <v>6</v>
      </c>
      <c r="I95" s="122"/>
      <c r="J95" s="122"/>
      <c r="K95" s="136" t="e">
        <f>BI95</f>
        <v>#REF!</v>
      </c>
      <c r="M95" s="167"/>
      <c r="O95" s="171"/>
      <c r="P95" s="166" t="str">
        <f>IF(M95=D95,F95,D95)</f>
        <v>Vinnare match 59</v>
      </c>
      <c r="Q95" s="126"/>
      <c r="Z95" s="18" t="s">
        <v>48</v>
      </c>
      <c r="AD95" s="17" t="s">
        <v>49</v>
      </c>
      <c r="AZ95" s="76">
        <v>62</v>
      </c>
      <c r="BA95" s="83">
        <v>41829.708333333336</v>
      </c>
      <c r="BB95" s="78" t="str">
        <f>D95</f>
        <v>Vinnare match 59</v>
      </c>
      <c r="BC95" s="102" t="s">
        <v>6</v>
      </c>
      <c r="BD95" s="78" t="str">
        <f>F95</f>
        <v>Vinnare match 60</v>
      </c>
      <c r="BE95" s="82" t="e">
        <f>IF(G95=#REF!,2,0)</f>
        <v>#REF!</v>
      </c>
      <c r="BF95" s="81" t="s">
        <v>6</v>
      </c>
      <c r="BG95" s="82" t="e">
        <f>IF(I95=#REF!,2,0)</f>
        <v>#REF!</v>
      </c>
      <c r="BH95" s="82" t="e">
        <f>IF(J95=#REF!,1,0)</f>
        <v>#REF!</v>
      </c>
      <c r="BI95" s="66" t="e">
        <f t="shared" si="151"/>
        <v>#REF!</v>
      </c>
      <c r="BK95" s="84" t="str">
        <f>D87</f>
        <v>Vinnare match 49</v>
      </c>
      <c r="BL95" s="84" t="e">
        <f>#REF!</f>
        <v>#REF!</v>
      </c>
      <c r="BM95" s="112" t="e">
        <f>VLOOKUP(BK95,$BL$95:$BL$102,1,FALSE)</f>
        <v>#N/A</v>
      </c>
      <c r="BN95" s="114" t="e">
        <f t="shared" ref="BN95:BN102" si="152">BM95</f>
        <v>#N/A</v>
      </c>
      <c r="BO95" s="33">
        <f t="shared" ref="BO95:BO102" si="153">IFERROR(IF(BM95=BN95,4,0),0)</f>
        <v>0</v>
      </c>
    </row>
    <row r="96" spans="2:67" ht="14.25" customHeight="1" x14ac:dyDescent="0.25">
      <c r="B96" s="20"/>
      <c r="C96" s="19"/>
      <c r="D96" s="10"/>
      <c r="K96" s="149"/>
      <c r="M96" s="169"/>
      <c r="N96" s="166"/>
      <c r="O96" s="171"/>
      <c r="P96" s="126"/>
      <c r="Q96" s="126"/>
      <c r="Z96" s="14"/>
      <c r="AZ96" s="32"/>
      <c r="BA96" s="91"/>
      <c r="BB96" s="33"/>
      <c r="BI96" s="67"/>
      <c r="BK96" s="84" t="str">
        <f>D88</f>
        <v>Vinnare match 53</v>
      </c>
      <c r="BL96" s="84" t="e">
        <f>#REF!</f>
        <v>#REF!</v>
      </c>
      <c r="BM96" s="112" t="e">
        <f t="shared" ref="BM96:BM102" si="154">VLOOKUP(BK96,$BL$95:$BL$102,1,FALSE)</f>
        <v>#N/A</v>
      </c>
      <c r="BN96" s="114" t="e">
        <f t="shared" si="152"/>
        <v>#N/A</v>
      </c>
      <c r="BO96" s="33">
        <f t="shared" si="153"/>
        <v>0</v>
      </c>
    </row>
    <row r="97" spans="2:67" ht="14.25" customHeight="1" x14ac:dyDescent="0.25">
      <c r="B97" s="7" t="s">
        <v>50</v>
      </c>
      <c r="C97" s="19"/>
      <c r="D97" s="10"/>
      <c r="K97" s="149"/>
      <c r="M97" s="169"/>
      <c r="N97" s="166"/>
      <c r="O97" s="171"/>
      <c r="P97" s="126"/>
      <c r="Q97" s="126"/>
      <c r="Z97" s="14"/>
      <c r="AZ97" s="70" t="s">
        <v>50</v>
      </c>
      <c r="BA97" s="91"/>
      <c r="BB97" s="33"/>
      <c r="BI97" s="67"/>
      <c r="BK97" s="84" t="str">
        <f>D89</f>
        <v>Vinnare match 51</v>
      </c>
      <c r="BL97" s="84" t="e">
        <f>#REF!</f>
        <v>#REF!</v>
      </c>
      <c r="BM97" s="112" t="e">
        <f t="shared" si="154"/>
        <v>#N/A</v>
      </c>
      <c r="BN97" s="114" t="e">
        <f t="shared" si="152"/>
        <v>#N/A</v>
      </c>
      <c r="BO97" s="33">
        <f t="shared" si="153"/>
        <v>0</v>
      </c>
    </row>
    <row r="98" spans="2:67" ht="14.25" customHeight="1" x14ac:dyDescent="0.25">
      <c r="B98" s="55" t="s">
        <v>2</v>
      </c>
      <c r="C98" s="56" t="s">
        <v>3</v>
      </c>
      <c r="D98" s="189" t="s">
        <v>2</v>
      </c>
      <c r="E98" s="190"/>
      <c r="F98" s="190"/>
      <c r="G98" s="208" t="s">
        <v>4</v>
      </c>
      <c r="H98" s="190"/>
      <c r="I98" s="201"/>
      <c r="J98" s="57" t="s">
        <v>81</v>
      </c>
      <c r="K98" s="153" t="s">
        <v>88</v>
      </c>
      <c r="M98" s="149"/>
      <c r="N98" s="166"/>
      <c r="O98" s="209" t="s">
        <v>119</v>
      </c>
      <c r="P98" s="210"/>
      <c r="Q98" s="210"/>
      <c r="R98" s="211"/>
      <c r="Z98" s="26" t="s">
        <v>2</v>
      </c>
      <c r="AA98" s="26"/>
      <c r="AB98" s="26"/>
      <c r="AC98" s="26"/>
      <c r="AD98" s="26"/>
      <c r="AZ98" s="98" t="s">
        <v>2</v>
      </c>
      <c r="BA98" s="96" t="s">
        <v>3</v>
      </c>
      <c r="BB98" s="192" t="s">
        <v>2</v>
      </c>
      <c r="BC98" s="193"/>
      <c r="BD98" s="193"/>
      <c r="BE98" s="195" t="s">
        <v>4</v>
      </c>
      <c r="BF98" s="193"/>
      <c r="BG98" s="196"/>
      <c r="BH98" s="97" t="s">
        <v>81</v>
      </c>
      <c r="BI98" s="58" t="s">
        <v>88</v>
      </c>
      <c r="BK98" s="84" t="str">
        <f>D90</f>
        <v>Vinnare match 55</v>
      </c>
      <c r="BL98" s="84" t="e">
        <f>#REF!</f>
        <v>#REF!</v>
      </c>
      <c r="BM98" s="112" t="e">
        <f t="shared" si="154"/>
        <v>#N/A</v>
      </c>
      <c r="BN98" s="114" t="e">
        <f t="shared" si="152"/>
        <v>#N/A</v>
      </c>
      <c r="BO98" s="33">
        <f t="shared" si="153"/>
        <v>0</v>
      </c>
    </row>
    <row r="99" spans="2:67" ht="14.25" customHeight="1" x14ac:dyDescent="0.25">
      <c r="B99" s="4">
        <v>63</v>
      </c>
      <c r="C99" s="48">
        <v>41832</v>
      </c>
      <c r="D99" s="44" t="str">
        <f>IF(M94="","Förlorare match 61",S94)</f>
        <v>Förlorare match 61</v>
      </c>
      <c r="E99" s="53" t="s">
        <v>6</v>
      </c>
      <c r="F99" s="46" t="str">
        <f>IF(M95="","Förlorare match 62",P95)</f>
        <v>Förlorare match 62</v>
      </c>
      <c r="G99" s="122"/>
      <c r="H99" s="59" t="s">
        <v>6</v>
      </c>
      <c r="I99" s="122"/>
      <c r="J99" s="122"/>
      <c r="K99" s="136" t="e">
        <f>BI99</f>
        <v>#REF!</v>
      </c>
      <c r="M99" s="172"/>
      <c r="N99" s="166"/>
      <c r="O99" s="204">
        <f>BO115</f>
        <v>0</v>
      </c>
      <c r="P99" s="205"/>
      <c r="Q99" s="205"/>
      <c r="R99" s="206"/>
      <c r="Z99" s="18" t="s">
        <v>51</v>
      </c>
      <c r="AD99" s="17" t="s">
        <v>52</v>
      </c>
      <c r="AZ99" s="76">
        <v>63</v>
      </c>
      <c r="BA99" s="83">
        <v>41832</v>
      </c>
      <c r="BB99" s="78" t="str">
        <f>D99</f>
        <v>Förlorare match 61</v>
      </c>
      <c r="BC99" s="102" t="s">
        <v>6</v>
      </c>
      <c r="BD99" s="78" t="str">
        <f>F99</f>
        <v>Förlorare match 62</v>
      </c>
      <c r="BE99" s="82" t="e">
        <f>IF(G99=#REF!,2,0)</f>
        <v>#REF!</v>
      </c>
      <c r="BF99" s="81" t="s">
        <v>6</v>
      </c>
      <c r="BG99" s="82" t="e">
        <f>IF(I99=#REF!,2,0)</f>
        <v>#REF!</v>
      </c>
      <c r="BH99" s="82" t="e">
        <f>IF(J99=#REF!,1,0)</f>
        <v>#REF!</v>
      </c>
      <c r="BI99" s="66" t="e">
        <f>SUM(BE99+BG99+BH99)</f>
        <v>#REF!</v>
      </c>
      <c r="BK99" s="84" t="str">
        <f>F87</f>
        <v>Vinnare match 50</v>
      </c>
      <c r="BL99" s="84" t="e">
        <f>#REF!</f>
        <v>#REF!</v>
      </c>
      <c r="BM99" s="112" t="e">
        <f t="shared" si="154"/>
        <v>#N/A</v>
      </c>
      <c r="BN99" s="114" t="e">
        <f t="shared" si="152"/>
        <v>#N/A</v>
      </c>
      <c r="BO99" s="33">
        <f t="shared" si="153"/>
        <v>0</v>
      </c>
    </row>
    <row r="100" spans="2:67" ht="14.25" customHeight="1" x14ac:dyDescent="0.25">
      <c r="B100" s="20"/>
      <c r="C100" s="19"/>
      <c r="D100" s="10"/>
      <c r="K100" s="149"/>
      <c r="M100" s="173"/>
      <c r="N100" s="166"/>
      <c r="O100" s="174"/>
      <c r="P100" s="126"/>
      <c r="Q100" s="126"/>
      <c r="Z100" s="14"/>
      <c r="AZ100" s="32"/>
      <c r="BA100" s="91"/>
      <c r="BB100" s="33"/>
      <c r="BI100" s="67"/>
      <c r="BK100" s="84" t="str">
        <f>F88</f>
        <v>Vinnare match 54</v>
      </c>
      <c r="BL100" s="84" t="e">
        <f>#REF!</f>
        <v>#REF!</v>
      </c>
      <c r="BM100" s="112" t="e">
        <f t="shared" si="154"/>
        <v>#N/A</v>
      </c>
      <c r="BN100" s="114" t="e">
        <f t="shared" si="152"/>
        <v>#N/A</v>
      </c>
      <c r="BO100" s="33">
        <f t="shared" si="153"/>
        <v>0</v>
      </c>
    </row>
    <row r="101" spans="2:67" ht="14.25" customHeight="1" x14ac:dyDescent="0.25">
      <c r="B101" s="7" t="s">
        <v>54</v>
      </c>
      <c r="C101" s="22"/>
      <c r="D101" s="24"/>
      <c r="E101" s="8"/>
      <c r="F101" s="7"/>
      <c r="G101" s="8"/>
      <c r="H101" s="8"/>
      <c r="I101" s="8"/>
      <c r="J101" s="8"/>
      <c r="K101" s="149"/>
      <c r="M101" s="173"/>
      <c r="N101" s="166"/>
      <c r="O101" s="171"/>
      <c r="P101" s="126"/>
      <c r="Q101" s="126"/>
      <c r="Z101" s="26"/>
      <c r="AA101" s="12"/>
      <c r="AB101" s="12"/>
      <c r="AC101" s="12"/>
      <c r="AD101" s="11"/>
      <c r="AZ101" s="70" t="s">
        <v>54</v>
      </c>
      <c r="BA101" s="93"/>
      <c r="BB101" s="34"/>
      <c r="BC101" s="71"/>
      <c r="BD101" s="70"/>
      <c r="BE101" s="71"/>
      <c r="BF101" s="71"/>
      <c r="BG101" s="71"/>
      <c r="BH101" s="71"/>
      <c r="BI101" s="67"/>
      <c r="BK101" s="84" t="str">
        <f>F89</f>
        <v>Vinnare match 52</v>
      </c>
      <c r="BL101" s="84" t="e">
        <f>#REF!</f>
        <v>#REF!</v>
      </c>
      <c r="BM101" s="112" t="e">
        <f t="shared" si="154"/>
        <v>#N/A</v>
      </c>
      <c r="BN101" s="114" t="e">
        <f t="shared" si="152"/>
        <v>#N/A</v>
      </c>
      <c r="BO101" s="33">
        <f t="shared" si="153"/>
        <v>0</v>
      </c>
    </row>
    <row r="102" spans="2:67" ht="14.25" customHeight="1" x14ac:dyDescent="0.25">
      <c r="B102" s="55" t="s">
        <v>2</v>
      </c>
      <c r="C102" s="56" t="s">
        <v>3</v>
      </c>
      <c r="D102" s="189" t="s">
        <v>2</v>
      </c>
      <c r="E102" s="190"/>
      <c r="F102" s="191"/>
      <c r="G102" s="190" t="s">
        <v>4</v>
      </c>
      <c r="H102" s="190"/>
      <c r="I102" s="190"/>
      <c r="J102" s="57" t="s">
        <v>81</v>
      </c>
      <c r="K102" s="153" t="s">
        <v>88</v>
      </c>
      <c r="M102" s="149"/>
      <c r="N102" s="166"/>
      <c r="O102" s="209" t="s">
        <v>120</v>
      </c>
      <c r="P102" s="210"/>
      <c r="Q102" s="210"/>
      <c r="R102" s="211"/>
      <c r="Z102" s="26" t="s">
        <v>2</v>
      </c>
      <c r="AA102" s="26"/>
      <c r="AB102" s="26"/>
      <c r="AC102" s="26"/>
      <c r="AD102" s="26"/>
      <c r="AZ102" s="98" t="s">
        <v>2</v>
      </c>
      <c r="BA102" s="96" t="s">
        <v>3</v>
      </c>
      <c r="BB102" s="192" t="s">
        <v>2</v>
      </c>
      <c r="BC102" s="193"/>
      <c r="BD102" s="194"/>
      <c r="BE102" s="193" t="s">
        <v>4</v>
      </c>
      <c r="BF102" s="193"/>
      <c r="BG102" s="193"/>
      <c r="BH102" s="97" t="s">
        <v>81</v>
      </c>
      <c r="BI102" s="58" t="s">
        <v>88</v>
      </c>
      <c r="BK102" s="84" t="str">
        <f>F90</f>
        <v>Vinnare match 56</v>
      </c>
      <c r="BL102" s="84" t="e">
        <f>#REF!</f>
        <v>#REF!</v>
      </c>
      <c r="BM102" s="112" t="e">
        <f t="shared" si="154"/>
        <v>#N/A</v>
      </c>
      <c r="BN102" s="114" t="e">
        <f t="shared" si="152"/>
        <v>#N/A</v>
      </c>
      <c r="BO102" s="33">
        <f t="shared" si="153"/>
        <v>0</v>
      </c>
    </row>
    <row r="103" spans="2:67" ht="14.25" customHeight="1" x14ac:dyDescent="0.25">
      <c r="B103" s="54">
        <v>64</v>
      </c>
      <c r="C103" s="60">
        <v>41833.666666666664</v>
      </c>
      <c r="D103" s="44" t="str">
        <f>IF(M94="","Vinnare match 61",M94)</f>
        <v>Vinnare match 61</v>
      </c>
      <c r="E103" s="53" t="s">
        <v>6</v>
      </c>
      <c r="F103" s="46" t="str">
        <f>IF(M95="","Vinnare match 62",M95)</f>
        <v>Vinnare match 62</v>
      </c>
      <c r="G103" s="121"/>
      <c r="H103" s="59" t="s">
        <v>6</v>
      </c>
      <c r="I103" s="124"/>
      <c r="J103" s="122"/>
      <c r="K103" s="136" t="e">
        <f>BI103</f>
        <v>#REF!</v>
      </c>
      <c r="M103" s="172"/>
      <c r="N103" s="166"/>
      <c r="O103" s="204">
        <f>BO120</f>
        <v>0</v>
      </c>
      <c r="P103" s="205"/>
      <c r="Q103" s="205"/>
      <c r="R103" s="206"/>
      <c r="Z103" s="18" t="s">
        <v>57</v>
      </c>
      <c r="AD103" s="17" t="s">
        <v>58</v>
      </c>
      <c r="AZ103" s="108">
        <v>64</v>
      </c>
      <c r="BA103" s="109">
        <v>41833.666666666664</v>
      </c>
      <c r="BB103" s="78" t="str">
        <f>D103</f>
        <v>Vinnare match 61</v>
      </c>
      <c r="BC103" s="102" t="s">
        <v>6</v>
      </c>
      <c r="BD103" s="78" t="str">
        <f>F103</f>
        <v>Vinnare match 62</v>
      </c>
      <c r="BE103" s="82" t="e">
        <f>IF(G103=#REF!,2,0)</f>
        <v>#REF!</v>
      </c>
      <c r="BF103" s="81" t="s">
        <v>6</v>
      </c>
      <c r="BG103" s="82" t="e">
        <f>IF(I103=#REF!,2,0)</f>
        <v>#REF!</v>
      </c>
      <c r="BH103" s="82" t="e">
        <f>IF(J103=#REF!,1,0)</f>
        <v>#REF!</v>
      </c>
      <c r="BI103" s="66" t="e">
        <f>SUM(BE103+BG103+BH103)</f>
        <v>#REF!</v>
      </c>
      <c r="BK103" s="84"/>
      <c r="BM103" s="113"/>
      <c r="BN103" s="1" t="s">
        <v>106</v>
      </c>
      <c r="BO103" s="34">
        <f>SUM(BO95:BO102)</f>
        <v>0</v>
      </c>
    </row>
    <row r="104" spans="2:67" ht="14.25" customHeight="1" x14ac:dyDescent="0.25">
      <c r="BK104" s="115" t="s">
        <v>41</v>
      </c>
      <c r="BL104" s="116"/>
      <c r="BM104" s="117"/>
      <c r="BN104" s="118"/>
      <c r="BO104" s="118"/>
    </row>
    <row r="105" spans="2:67" ht="14.25" customHeight="1" x14ac:dyDescent="0.25">
      <c r="BK105" s="36" t="s">
        <v>103</v>
      </c>
      <c r="BL105" s="69" t="s">
        <v>102</v>
      </c>
      <c r="BM105" s="69" t="s">
        <v>104</v>
      </c>
      <c r="BN105" s="69" t="s">
        <v>105</v>
      </c>
      <c r="BO105" s="69" t="s">
        <v>88</v>
      </c>
    </row>
    <row r="106" spans="2:67" ht="14.25" customHeight="1" x14ac:dyDescent="0.25">
      <c r="BK106" s="85" t="str">
        <f>D94</f>
        <v>Vinnare match 57</v>
      </c>
      <c r="BL106" s="84" t="e">
        <f>#REF!</f>
        <v>#REF!</v>
      </c>
      <c r="BM106" s="112" t="e">
        <f>VLOOKUP(BK106,$BL$106:$BL$109,1,FALSE)</f>
        <v>#N/A</v>
      </c>
      <c r="BN106" s="114" t="e">
        <f t="shared" ref="BN106:BN109" si="155">BM106</f>
        <v>#N/A</v>
      </c>
      <c r="BO106" s="33">
        <f>IFERROR(IF(BM106=BN106,6,0),0)</f>
        <v>0</v>
      </c>
    </row>
    <row r="107" spans="2:67" ht="14.25" customHeight="1" x14ac:dyDescent="0.25">
      <c r="BK107" s="85" t="str">
        <f>D95</f>
        <v>Vinnare match 59</v>
      </c>
      <c r="BL107" s="84" t="e">
        <f>#REF!</f>
        <v>#REF!</v>
      </c>
      <c r="BM107" s="112" t="e">
        <f t="shared" ref="BM107:BM109" si="156">VLOOKUP(BK107,$BL$106:$BL$109,1,FALSE)</f>
        <v>#N/A</v>
      </c>
      <c r="BN107" s="114" t="e">
        <f t="shared" si="155"/>
        <v>#N/A</v>
      </c>
      <c r="BO107" s="33">
        <f>IFERROR(IF(BM107=BN107,6,0),0)</f>
        <v>0</v>
      </c>
    </row>
    <row r="108" spans="2:67" ht="14.25" customHeight="1" x14ac:dyDescent="0.25">
      <c r="BK108" s="85" t="str">
        <f>F94</f>
        <v>Vinnare match 58</v>
      </c>
      <c r="BL108" s="84" t="e">
        <f>#REF!</f>
        <v>#REF!</v>
      </c>
      <c r="BM108" s="112" t="e">
        <f t="shared" si="156"/>
        <v>#N/A</v>
      </c>
      <c r="BN108" s="114" t="e">
        <f t="shared" si="155"/>
        <v>#N/A</v>
      </c>
      <c r="BO108" s="33">
        <f>IFERROR(IF(BM108=BN108,6,0),0)</f>
        <v>0</v>
      </c>
    </row>
    <row r="109" spans="2:67" ht="14.25" customHeight="1" x14ac:dyDescent="0.25">
      <c r="BK109" s="85" t="str">
        <f>F95</f>
        <v>Vinnare match 60</v>
      </c>
      <c r="BL109" s="84" t="e">
        <f>#REF!</f>
        <v>#REF!</v>
      </c>
      <c r="BM109" s="112" t="e">
        <f t="shared" si="156"/>
        <v>#N/A</v>
      </c>
      <c r="BN109" s="114" t="e">
        <f t="shared" si="155"/>
        <v>#N/A</v>
      </c>
      <c r="BO109" s="33">
        <f>IFERROR(IF(BM109=BN109,6,0),0)</f>
        <v>0</v>
      </c>
    </row>
    <row r="110" spans="2:67" ht="14.25" customHeight="1" x14ac:dyDescent="0.25">
      <c r="BN110" s="1" t="s">
        <v>106</v>
      </c>
      <c r="BO110" s="34">
        <f>SUM(BO106:BO109)</f>
        <v>0</v>
      </c>
    </row>
    <row r="111" spans="2:67" ht="14.25" customHeight="1" x14ac:dyDescent="0.25">
      <c r="BK111" s="115" t="s">
        <v>50</v>
      </c>
      <c r="BL111" s="116"/>
      <c r="BM111" s="117"/>
      <c r="BN111" s="118"/>
      <c r="BO111" s="118"/>
    </row>
    <row r="112" spans="2:67" ht="14.25" customHeight="1" x14ac:dyDescent="0.25">
      <c r="BK112" s="36" t="s">
        <v>103</v>
      </c>
      <c r="BL112" s="69" t="s">
        <v>102</v>
      </c>
      <c r="BM112" s="69" t="s">
        <v>104</v>
      </c>
      <c r="BN112" s="69" t="s">
        <v>105</v>
      </c>
      <c r="BO112" s="69" t="s">
        <v>88</v>
      </c>
    </row>
    <row r="113" spans="63:67" ht="14.25" customHeight="1" x14ac:dyDescent="0.25">
      <c r="BK113" s="85" t="str">
        <f>D99</f>
        <v>Förlorare match 61</v>
      </c>
      <c r="BL113" s="84" t="e">
        <f>#REF!</f>
        <v>#REF!</v>
      </c>
      <c r="BM113" s="112" t="e">
        <f>VLOOKUP(BK113,$BL$113:$BL$114,1,FALSE)</f>
        <v>#N/A</v>
      </c>
      <c r="BN113" s="114" t="e">
        <f t="shared" ref="BN113:BN114" si="157">BM113</f>
        <v>#N/A</v>
      </c>
      <c r="BO113" s="33">
        <f>IFERROR(IF(BM113=BN113,8,0),0)</f>
        <v>0</v>
      </c>
    </row>
    <row r="114" spans="63:67" ht="14.25" customHeight="1" x14ac:dyDescent="0.25">
      <c r="BK114" s="85" t="str">
        <f>F99</f>
        <v>Förlorare match 62</v>
      </c>
      <c r="BL114" s="84" t="e">
        <f>#REF!</f>
        <v>#REF!</v>
      </c>
      <c r="BM114" s="112" t="e">
        <f>VLOOKUP(BK114,$BL$113:$BL$114,1,FALSE)</f>
        <v>#N/A</v>
      </c>
      <c r="BN114" s="114" t="e">
        <f t="shared" si="157"/>
        <v>#N/A</v>
      </c>
      <c r="BO114" s="33">
        <f>IFERROR(IF(BM114=BN114,8,0),0)</f>
        <v>0</v>
      </c>
    </row>
    <row r="115" spans="63:67" ht="14.25" customHeight="1" x14ac:dyDescent="0.25">
      <c r="BN115" s="1" t="s">
        <v>106</v>
      </c>
      <c r="BO115" s="34">
        <f>SUM(BO113:BO114)</f>
        <v>0</v>
      </c>
    </row>
    <row r="116" spans="63:67" ht="14.25" customHeight="1" x14ac:dyDescent="0.25">
      <c r="BK116" s="115" t="s">
        <v>54</v>
      </c>
      <c r="BL116" s="116"/>
      <c r="BM116" s="117"/>
      <c r="BN116" s="118"/>
      <c r="BO116" s="118"/>
    </row>
    <row r="117" spans="63:67" ht="14.25" customHeight="1" x14ac:dyDescent="0.25">
      <c r="BK117" s="36" t="s">
        <v>103</v>
      </c>
      <c r="BL117" s="69" t="s">
        <v>102</v>
      </c>
      <c r="BM117" s="69" t="s">
        <v>104</v>
      </c>
      <c r="BN117" s="69" t="s">
        <v>105</v>
      </c>
      <c r="BO117" s="69" t="s">
        <v>88</v>
      </c>
    </row>
    <row r="118" spans="63:67" ht="14.25" customHeight="1" x14ac:dyDescent="0.25">
      <c r="BK118" s="85" t="str">
        <f>D103</f>
        <v>Vinnare match 61</v>
      </c>
      <c r="BL118" s="84" t="e">
        <f>#REF!</f>
        <v>#REF!</v>
      </c>
      <c r="BM118" s="112" t="e">
        <f>VLOOKUP(BK118,$BL$118:$BL$119,1,FALSE)</f>
        <v>#N/A</v>
      </c>
      <c r="BN118" s="114" t="e">
        <f t="shared" ref="BN118:BN119" si="158">BM118</f>
        <v>#N/A</v>
      </c>
      <c r="BO118" s="33">
        <f>IFERROR(IF(BM118=BN118,8,0),0)</f>
        <v>0</v>
      </c>
    </row>
    <row r="119" spans="63:67" ht="14.25" customHeight="1" x14ac:dyDescent="0.25">
      <c r="BK119" s="85" t="str">
        <f>F103</f>
        <v>Vinnare match 62</v>
      </c>
      <c r="BL119" s="84" t="e">
        <f>#REF!</f>
        <v>#REF!</v>
      </c>
      <c r="BM119" s="112" t="e">
        <f>VLOOKUP(BK119,$BL$118:$BL$119,1,FALSE)</f>
        <v>#N/A</v>
      </c>
      <c r="BN119" s="114" t="e">
        <f t="shared" si="158"/>
        <v>#N/A</v>
      </c>
      <c r="BO119" s="33">
        <f>IFERROR(IF(BM119=BN119,8,0),0)</f>
        <v>0</v>
      </c>
    </row>
    <row r="120" spans="63:67" ht="14.25" customHeight="1" x14ac:dyDescent="0.25">
      <c r="BN120" s="1" t="s">
        <v>106</v>
      </c>
      <c r="BO120" s="34">
        <f>SUM(BO118:BO119)</f>
        <v>0</v>
      </c>
    </row>
  </sheetData>
  <sheetProtection password="FBF9" sheet="1" objects="1" scenarios="1"/>
  <dataConsolidate/>
  <mergeCells count="61"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D75:F75"/>
    <mergeCell ref="D102:F102"/>
    <mergeCell ref="D98:F98"/>
    <mergeCell ref="D93:F93"/>
    <mergeCell ref="D86:F86"/>
    <mergeCell ref="BB3:BD3"/>
    <mergeCell ref="BE3:BG3"/>
    <mergeCell ref="BB12:BD12"/>
    <mergeCell ref="BE12:BG12"/>
    <mergeCell ref="BB21:BD21"/>
    <mergeCell ref="BE21:BG21"/>
    <mergeCell ref="BB30:BD30"/>
    <mergeCell ref="BE30:BG30"/>
    <mergeCell ref="BE39:BG39"/>
    <mergeCell ref="BE48:BG48"/>
    <mergeCell ref="BE57:BG57"/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Mitt tips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Olov Stenlund</cp:lastModifiedBy>
  <dcterms:created xsi:type="dcterms:W3CDTF">2014-01-14T21:52:10Z</dcterms:created>
  <dcterms:modified xsi:type="dcterms:W3CDTF">2014-06-02T08:06:57Z</dcterms:modified>
</cp:coreProperties>
</file>