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ialogsheets/sheet1.xml" ContentType="application/vnd.openxmlformats-officedocument.spreadsheetml.dialogsheet+xml"/>
  <Override PartName="/xl/dialogsheets/sheet2.xml" ContentType="application/vnd.openxmlformats-officedocument.spreadsheetml.dialog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9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10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11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1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Privat\Golf\"/>
    </mc:Choice>
  </mc:AlternateContent>
  <bookViews>
    <workbookView xWindow="0" yWindow="0" windowWidth="20490" windowHeight="8340" tabRatio="839" firstSheet="2" activeTab="3"/>
  </bookViews>
  <sheets>
    <sheet name="Deltagare" sheetId="33" r:id="rId1"/>
    <sheet name="Bettning" sheetId="60" r:id="rId2"/>
    <sheet name="Bruttoresultat" sheetId="61" r:id="rId3"/>
    <sheet name="Slutresultat" sheetId="45" r:id="rId4"/>
    <sheet name="Nettoresultat" sheetId="62" r:id="rId5"/>
    <sheet name="Sammanställning" sheetId="6" r:id="rId6"/>
    <sheet name="Tävling 1" sheetId="34" r:id="rId7"/>
    <sheet name="Tävling 2" sheetId="54" r:id="rId8"/>
    <sheet name="Tävling 3" sheetId="55" r:id="rId9"/>
    <sheet name="Tävling 4" sheetId="59" r:id="rId10"/>
    <sheet name="Tävling 5" sheetId="56" r:id="rId11"/>
    <sheet name="Tävling 6" sheetId="57" r:id="rId12"/>
    <sheet name="Slope" sheetId="4" r:id="rId13"/>
    <sheet name="Datum" sheetId="30" r:id="rId14"/>
    <sheet name="Dialog1" sheetId="28" r:id="rId15"/>
    <sheet name="Dialog2" sheetId="31" r:id="rId16"/>
  </sheets>
  <definedNames>
    <definedName name="Daglista">"Kontolista"</definedName>
    <definedName name="Månadslista">"Daglista"</definedName>
    <definedName name="TABLE" localSheetId="12">Slope!#REF!</definedName>
    <definedName name="TABLE_10" localSheetId="12">Slope!#REF!</definedName>
    <definedName name="TABLE_11" localSheetId="12">Slope!#REF!</definedName>
    <definedName name="TABLE_12" localSheetId="12">Slope!#REF!</definedName>
    <definedName name="TABLE_13" localSheetId="12">Slope!#REF!</definedName>
    <definedName name="TABLE_14" localSheetId="12">Slope!#REF!</definedName>
    <definedName name="TABLE_15" localSheetId="12">Slope!#REF!</definedName>
    <definedName name="TABLE_16" localSheetId="12">Slope!#REF!</definedName>
    <definedName name="TABLE_17" localSheetId="12">Slope!#REF!</definedName>
    <definedName name="TABLE_18" localSheetId="12">Slope!#REF!</definedName>
    <definedName name="TABLE_19" localSheetId="12">Slope!#REF!</definedName>
    <definedName name="TABLE_2" localSheetId="12">Slope!#REF!</definedName>
    <definedName name="TABLE_20" localSheetId="12">Slope!#REF!</definedName>
    <definedName name="TABLE_21" localSheetId="12">Slope!#REF!</definedName>
    <definedName name="TABLE_22" localSheetId="12">Slope!#REF!</definedName>
    <definedName name="TABLE_23" localSheetId="12">Slope!#REF!</definedName>
    <definedName name="TABLE_24" localSheetId="12">Slope!#REF!</definedName>
    <definedName name="TABLE_25" localSheetId="12">Slope!#REF!</definedName>
    <definedName name="TABLE_26" localSheetId="12">Slope!#REF!</definedName>
    <definedName name="TABLE_27" localSheetId="12">Slope!#REF!</definedName>
    <definedName name="TABLE_28" localSheetId="12">Slope!#REF!</definedName>
    <definedName name="TABLE_29" localSheetId="12">Slope!#REF!</definedName>
    <definedName name="TABLE_3" localSheetId="12">Slope!#REF!</definedName>
    <definedName name="TABLE_30" localSheetId="12">Slope!#REF!</definedName>
    <definedName name="TABLE_31" localSheetId="12">Slope!#REF!</definedName>
    <definedName name="TABLE_32" localSheetId="12">Slope!#REF!</definedName>
    <definedName name="TABLE_33" localSheetId="12">Slope!#REF!</definedName>
    <definedName name="TABLE_34" localSheetId="12">Slope!#REF!</definedName>
    <definedName name="TABLE_35" localSheetId="12">Slope!#REF!</definedName>
    <definedName name="TABLE_36" localSheetId="12">Slope!#REF!</definedName>
    <definedName name="TABLE_37" localSheetId="12">Slope!#REF!</definedName>
    <definedName name="TABLE_38" localSheetId="12">Slope!#REF!</definedName>
    <definedName name="TABLE_39" localSheetId="12">Slope!#REF!</definedName>
    <definedName name="TABLE_4" localSheetId="12">Slope!#REF!</definedName>
    <definedName name="TABLE_40" localSheetId="12">Slope!#REF!</definedName>
    <definedName name="TABLE_41" localSheetId="12">Slope!#REF!</definedName>
    <definedName name="TABLE_42" localSheetId="12">Slope!#REF!</definedName>
    <definedName name="TABLE_43" localSheetId="12">Slope!#REF!</definedName>
    <definedName name="TABLE_44" localSheetId="12">Slope!#REF!</definedName>
    <definedName name="TABLE_45" localSheetId="12">Slope!#REF!</definedName>
    <definedName name="TABLE_46" localSheetId="12">Slope!#REF!</definedName>
    <definedName name="TABLE_47" localSheetId="12">Slope!#REF!</definedName>
    <definedName name="TABLE_48" localSheetId="12">Slope!#REF!</definedName>
    <definedName name="TABLE_49" localSheetId="12">Slope!#REF!</definedName>
    <definedName name="TABLE_5" localSheetId="12">Slope!#REF!</definedName>
    <definedName name="TABLE_50" localSheetId="12">Slope!#REF!</definedName>
    <definedName name="TABLE_51" localSheetId="12">Slope!#REF!</definedName>
    <definedName name="TABLE_52" localSheetId="12">Slope!#REF!</definedName>
    <definedName name="TABLE_53" localSheetId="12">Slope!#REF!</definedName>
    <definedName name="TABLE_54" localSheetId="12">Slope!#REF!</definedName>
    <definedName name="TABLE_55" localSheetId="12">Slope!#REF!</definedName>
    <definedName name="TABLE_56" localSheetId="12">Slope!#REF!</definedName>
    <definedName name="TABLE_57" localSheetId="12">Slope!#REF!</definedName>
    <definedName name="TABLE_58" localSheetId="12">Slope!#REF!</definedName>
    <definedName name="TABLE_59" localSheetId="12">Slope!#REF!</definedName>
    <definedName name="TABLE_6" localSheetId="12">Slope!#REF!</definedName>
    <definedName name="TABLE_60" localSheetId="12">Slope!#REF!</definedName>
    <definedName name="TABLE_61" localSheetId="12">Slope!#REF!</definedName>
    <definedName name="TABLE_62" localSheetId="12">Slope!#REF!</definedName>
    <definedName name="TABLE_63" localSheetId="12">Slope!#REF!</definedName>
    <definedName name="TABLE_64" localSheetId="12">Slope!#REF!</definedName>
    <definedName name="TABLE_65" localSheetId="12">Slope!#REF!</definedName>
    <definedName name="TABLE_66" localSheetId="12">Slope!#REF!</definedName>
    <definedName name="TABLE_67" localSheetId="12">Slope!#REF!</definedName>
    <definedName name="TABLE_68" localSheetId="12">Slope!#REF!</definedName>
    <definedName name="TABLE_69" localSheetId="12">Slope!#REF!</definedName>
    <definedName name="TABLE_7" localSheetId="12">Slope!#REF!</definedName>
    <definedName name="TABLE_70" localSheetId="12">Slope!#REF!</definedName>
    <definedName name="TABLE_71" localSheetId="12">Slope!#REF!</definedName>
    <definedName name="TABLE_72" localSheetId="12">Slope!#REF!</definedName>
    <definedName name="TABLE_73" localSheetId="12">Slope!#REF!</definedName>
    <definedName name="TABLE_74" localSheetId="12">Slope!#REF!</definedName>
    <definedName name="TABLE_75" localSheetId="12">Slope!#REF!</definedName>
    <definedName name="TABLE_76" localSheetId="12">Slope!#REF!</definedName>
    <definedName name="TABLE_8" localSheetId="12">Slope!#REF!</definedName>
    <definedName name="TABLE_9" localSheetId="12">Slope!#REF!</definedName>
  </definedNames>
  <calcPr calcId="152511"/>
</workbook>
</file>

<file path=xl/calcChain.xml><?xml version="1.0" encoding="utf-8"?>
<calcChain xmlns="http://schemas.openxmlformats.org/spreadsheetml/2006/main">
  <c r="I15" i="61" l="1"/>
  <c r="I6" i="61"/>
  <c r="I7" i="61"/>
  <c r="I8" i="61"/>
  <c r="I9" i="61"/>
  <c r="I10" i="61"/>
  <c r="I11" i="61"/>
  <c r="I12" i="61"/>
  <c r="I13" i="61"/>
  <c r="I14" i="61"/>
  <c r="I5" i="61"/>
  <c r="I4" i="61"/>
  <c r="B14" i="6" l="1"/>
  <c r="A14" i="6"/>
  <c r="B10" i="6"/>
  <c r="A10" i="6"/>
  <c r="B15" i="6"/>
  <c r="A15" i="6"/>
  <c r="B13" i="6"/>
  <c r="A13" i="6"/>
  <c r="B8" i="6"/>
  <c r="A8" i="6"/>
  <c r="B4" i="6"/>
  <c r="A4" i="6"/>
  <c r="B5" i="6"/>
  <c r="A5" i="6"/>
  <c r="B12" i="6"/>
  <c r="A12" i="6"/>
  <c r="B7" i="6"/>
  <c r="A7" i="6"/>
  <c r="B6" i="6"/>
  <c r="A6" i="6"/>
  <c r="B9" i="6"/>
  <c r="A9" i="6"/>
  <c r="J16" i="57"/>
  <c r="J15" i="57"/>
  <c r="J14" i="57"/>
  <c r="J13" i="57"/>
  <c r="J12" i="57"/>
  <c r="J11" i="57"/>
  <c r="K11" i="57" s="1"/>
  <c r="J10" i="57"/>
  <c r="J9" i="57"/>
  <c r="J8" i="57"/>
  <c r="J7" i="57"/>
  <c r="J6" i="57"/>
  <c r="J5" i="57"/>
  <c r="J16" i="56"/>
  <c r="J15" i="56"/>
  <c r="J14" i="56"/>
  <c r="J13" i="56"/>
  <c r="J12" i="56"/>
  <c r="J11" i="56"/>
  <c r="J10" i="56"/>
  <c r="J9" i="56"/>
  <c r="J8" i="56"/>
  <c r="J7" i="56"/>
  <c r="J6" i="56"/>
  <c r="J5" i="56"/>
  <c r="J16" i="59"/>
  <c r="K16" i="59" s="1"/>
  <c r="J15" i="59"/>
  <c r="K13" i="59"/>
  <c r="K12" i="59"/>
  <c r="K11" i="59"/>
  <c r="E14" i="62" s="1"/>
  <c r="K9" i="59"/>
  <c r="E12" i="62" s="1"/>
  <c r="J8" i="59"/>
  <c r="K8" i="59" s="1"/>
  <c r="E5" i="62" s="1"/>
  <c r="K7" i="59"/>
  <c r="K5" i="59"/>
  <c r="J15" i="55"/>
  <c r="J14" i="55"/>
  <c r="K14" i="55" s="1"/>
  <c r="J10" i="55"/>
  <c r="K10" i="55" s="1"/>
  <c r="J7" i="55"/>
  <c r="K7" i="55" s="1"/>
  <c r="J5" i="55"/>
  <c r="J16" i="54"/>
  <c r="K16" i="54" s="1"/>
  <c r="J15" i="54"/>
  <c r="K15" i="54" s="1"/>
  <c r="C10" i="62" s="1"/>
  <c r="J14" i="54"/>
  <c r="K14" i="54" s="1"/>
  <c r="C15" i="62" s="1"/>
  <c r="J13" i="54"/>
  <c r="K13" i="54" s="1"/>
  <c r="J12" i="54"/>
  <c r="K12" i="54" s="1"/>
  <c r="J11" i="54"/>
  <c r="K11" i="54" s="1"/>
  <c r="J10" i="54"/>
  <c r="K10" i="54" s="1"/>
  <c r="C8" i="62" s="1"/>
  <c r="J9" i="54"/>
  <c r="K9" i="54" s="1"/>
  <c r="J8" i="54"/>
  <c r="K8" i="54" s="1"/>
  <c r="J7" i="54"/>
  <c r="K7" i="54" s="1"/>
  <c r="C7" i="62" s="1"/>
  <c r="J6" i="54"/>
  <c r="K6" i="54" s="1"/>
  <c r="C11" i="62" s="1"/>
  <c r="J5" i="54"/>
  <c r="K5" i="54" s="1"/>
  <c r="J16" i="34"/>
  <c r="K16" i="34" s="1"/>
  <c r="J15" i="34"/>
  <c r="K15" i="34" s="1"/>
  <c r="J14" i="34"/>
  <c r="K14" i="34" s="1"/>
  <c r="J13" i="34"/>
  <c r="K13" i="34" s="1"/>
  <c r="J12" i="34"/>
  <c r="K12" i="34" s="1"/>
  <c r="B13" i="62" s="1"/>
  <c r="J11" i="34"/>
  <c r="K11" i="34" s="1"/>
  <c r="J10" i="34"/>
  <c r="K10" i="34" s="1"/>
  <c r="J9" i="34"/>
  <c r="K9" i="34" s="1"/>
  <c r="J8" i="34"/>
  <c r="K8" i="34" s="1"/>
  <c r="J7" i="34"/>
  <c r="K7" i="34" s="1"/>
  <c r="J6" i="34"/>
  <c r="K6" i="34" s="1"/>
  <c r="J5" i="34"/>
  <c r="K5" i="34" s="1"/>
  <c r="B18" i="62"/>
  <c r="B19" i="62"/>
  <c r="G14" i="61"/>
  <c r="G13" i="61"/>
  <c r="G15" i="61"/>
  <c r="G10" i="61"/>
  <c r="G12" i="61"/>
  <c r="G11" i="61"/>
  <c r="G9" i="61"/>
  <c r="G8" i="61"/>
  <c r="G7" i="61"/>
  <c r="G6" i="61"/>
  <c r="G5" i="61"/>
  <c r="G4" i="61"/>
  <c r="F14" i="61"/>
  <c r="F13" i="61"/>
  <c r="F15" i="61"/>
  <c r="F10" i="61"/>
  <c r="F12" i="61"/>
  <c r="F11" i="61"/>
  <c r="F9" i="61"/>
  <c r="F8" i="61"/>
  <c r="F7" i="61"/>
  <c r="F6" i="61"/>
  <c r="F5" i="61"/>
  <c r="F4" i="61"/>
  <c r="E14" i="61"/>
  <c r="E13" i="61"/>
  <c r="E15" i="61"/>
  <c r="E10" i="61"/>
  <c r="E12" i="61"/>
  <c r="E11" i="61"/>
  <c r="E9" i="61"/>
  <c r="E8" i="61"/>
  <c r="E7" i="61"/>
  <c r="E6" i="61"/>
  <c r="E5" i="61"/>
  <c r="E4" i="61"/>
  <c r="D14" i="61"/>
  <c r="D13" i="61"/>
  <c r="D15" i="61"/>
  <c r="D10" i="61"/>
  <c r="D12" i="61"/>
  <c r="D11" i="61"/>
  <c r="D9" i="61"/>
  <c r="D8" i="61"/>
  <c r="D7" i="61"/>
  <c r="D6" i="61"/>
  <c r="D5" i="61"/>
  <c r="D4" i="61"/>
  <c r="C14" i="61"/>
  <c r="C13" i="61"/>
  <c r="C15" i="61"/>
  <c r="C10" i="61"/>
  <c r="C12" i="61"/>
  <c r="C11" i="61"/>
  <c r="C9" i="61"/>
  <c r="C8" i="61"/>
  <c r="C7" i="61"/>
  <c r="C6" i="61"/>
  <c r="C5" i="61"/>
  <c r="C4" i="61"/>
  <c r="B14" i="61"/>
  <c r="B13" i="61"/>
  <c r="B15" i="61"/>
  <c r="H15" i="61" s="1"/>
  <c r="B10" i="61"/>
  <c r="B12" i="61"/>
  <c r="B11" i="61"/>
  <c r="B9" i="61"/>
  <c r="B8" i="61"/>
  <c r="B7" i="61"/>
  <c r="B6" i="61"/>
  <c r="B5" i="61"/>
  <c r="B4" i="61"/>
  <c r="G15" i="60"/>
  <c r="G14" i="60"/>
  <c r="G13" i="60"/>
  <c r="G12" i="60"/>
  <c r="G11" i="60"/>
  <c r="G10" i="60"/>
  <c r="G9" i="60"/>
  <c r="G8" i="60"/>
  <c r="G7" i="60"/>
  <c r="G6" i="60"/>
  <c r="G5" i="60"/>
  <c r="G4" i="60"/>
  <c r="F15" i="60"/>
  <c r="F14" i="60"/>
  <c r="F13" i="60"/>
  <c r="F12" i="60"/>
  <c r="F11" i="60"/>
  <c r="F10" i="60"/>
  <c r="F9" i="60"/>
  <c r="F8" i="60"/>
  <c r="F7" i="60"/>
  <c r="F6" i="60"/>
  <c r="F5" i="60"/>
  <c r="F4" i="60"/>
  <c r="E15" i="60"/>
  <c r="E14" i="60"/>
  <c r="E13" i="60"/>
  <c r="E12" i="60"/>
  <c r="E11" i="60"/>
  <c r="E10" i="60"/>
  <c r="E9" i="60"/>
  <c r="E8" i="60"/>
  <c r="E7" i="60"/>
  <c r="E6" i="60"/>
  <c r="E5" i="60"/>
  <c r="E4" i="60"/>
  <c r="D15" i="60"/>
  <c r="D14" i="60"/>
  <c r="D13" i="60"/>
  <c r="D12" i="60"/>
  <c r="D11" i="60"/>
  <c r="D10" i="60"/>
  <c r="D9" i="60"/>
  <c r="D8" i="60"/>
  <c r="D7" i="60"/>
  <c r="D6" i="60"/>
  <c r="D5" i="60"/>
  <c r="D4" i="60"/>
  <c r="C15" i="60"/>
  <c r="C14" i="60"/>
  <c r="C13" i="60"/>
  <c r="C12" i="60"/>
  <c r="C11" i="60"/>
  <c r="C10" i="60"/>
  <c r="C9" i="60"/>
  <c r="C8" i="60"/>
  <c r="C7" i="60"/>
  <c r="C6" i="60"/>
  <c r="C5" i="60"/>
  <c r="C4" i="60"/>
  <c r="B15" i="60"/>
  <c r="B14" i="60"/>
  <c r="B13" i="60"/>
  <c r="B12" i="60"/>
  <c r="B11" i="60"/>
  <c r="B10" i="60"/>
  <c r="B9" i="60"/>
  <c r="B8" i="60"/>
  <c r="B7" i="60"/>
  <c r="B6" i="60"/>
  <c r="B5" i="60"/>
  <c r="B4" i="60"/>
  <c r="H11" i="60"/>
  <c r="K6" i="57"/>
  <c r="K14" i="56"/>
  <c r="K6" i="56"/>
  <c r="K11" i="56"/>
  <c r="F14" i="62" s="1"/>
  <c r="K12" i="56"/>
  <c r="K10" i="59"/>
  <c r="K16" i="55"/>
  <c r="K16" i="56"/>
  <c r="K5" i="56"/>
  <c r="F4" i="62" s="1"/>
  <c r="K15" i="59"/>
  <c r="K14" i="59"/>
  <c r="K12" i="55"/>
  <c r="K13" i="56"/>
  <c r="K10" i="56"/>
  <c r="K9" i="56"/>
  <c r="K6" i="59"/>
  <c r="K7" i="56"/>
  <c r="A11" i="6"/>
  <c r="K8" i="56"/>
  <c r="K15" i="56"/>
  <c r="A4" i="45"/>
  <c r="F17" i="6"/>
  <c r="D19" i="62" s="1"/>
  <c r="S15" i="6"/>
  <c r="O11" i="6" s="1"/>
  <c r="O7" i="6"/>
  <c r="F16" i="6"/>
  <c r="B19" i="60" s="1"/>
  <c r="A1" i="45"/>
  <c r="B11" i="6"/>
  <c r="K16" i="57"/>
  <c r="K5" i="55"/>
  <c r="G5" i="59"/>
  <c r="G9" i="59"/>
  <c r="G13" i="59"/>
  <c r="H16" i="6"/>
  <c r="B21" i="60" s="1"/>
  <c r="G16" i="6"/>
  <c r="B20" i="61" s="1"/>
  <c r="E16" i="6"/>
  <c r="B18" i="61" s="1"/>
  <c r="B18" i="45"/>
  <c r="D16" i="6"/>
  <c r="B17" i="60" s="1"/>
  <c r="B17" i="45"/>
  <c r="C16" i="6"/>
  <c r="B16" i="61" s="1"/>
  <c r="B16" i="45"/>
  <c r="G5" i="56"/>
  <c r="H17" i="6"/>
  <c r="D21" i="62" s="1"/>
  <c r="G17" i="6"/>
  <c r="E17" i="6"/>
  <c r="D17" i="6"/>
  <c r="D17" i="61" s="1"/>
  <c r="K5" i="57"/>
  <c r="K13" i="57"/>
  <c r="K10" i="57"/>
  <c r="K15" i="57"/>
  <c r="K9" i="57"/>
  <c r="K6" i="55"/>
  <c r="K13" i="55"/>
  <c r="K11" i="55"/>
  <c r="K8" i="55"/>
  <c r="K9" i="55"/>
  <c r="K7" i="57"/>
  <c r="K8" i="57"/>
  <c r="K12" i="57"/>
  <c r="K14" i="57"/>
  <c r="K15" i="55"/>
  <c r="G5" i="57"/>
  <c r="G9" i="57"/>
  <c r="G13" i="57"/>
  <c r="G9" i="56"/>
  <c r="G13" i="56"/>
  <c r="G5" i="55"/>
  <c r="G9" i="55"/>
  <c r="G13" i="55"/>
  <c r="G5" i="54"/>
  <c r="G9" i="54"/>
  <c r="G13" i="54"/>
  <c r="G13" i="34"/>
  <c r="G9" i="34"/>
  <c r="G5" i="34"/>
  <c r="D21" i="45"/>
  <c r="C17" i="6"/>
  <c r="D16" i="45" s="1"/>
  <c r="B19" i="45"/>
  <c r="B8" i="33"/>
  <c r="B5" i="33"/>
  <c r="H5" i="33" s="1"/>
  <c r="I5" i="33"/>
  <c r="J5" i="33"/>
  <c r="K5" i="33"/>
  <c r="L5" i="33"/>
  <c r="B6" i="33"/>
  <c r="I6" i="33"/>
  <c r="J6" i="33"/>
  <c r="K6" i="33"/>
  <c r="L6" i="33"/>
  <c r="B7" i="33"/>
  <c r="H7" i="33" s="1"/>
  <c r="B10" i="33"/>
  <c r="I7" i="33"/>
  <c r="J7" i="33"/>
  <c r="K7" i="33"/>
  <c r="L7" i="33"/>
  <c r="I8" i="33"/>
  <c r="J8" i="33"/>
  <c r="K8" i="33"/>
  <c r="L8" i="33"/>
  <c r="B12" i="33"/>
  <c r="B9" i="33"/>
  <c r="B11" i="33"/>
  <c r="I9" i="33"/>
  <c r="J9" i="33"/>
  <c r="K9" i="33"/>
  <c r="L9" i="33"/>
  <c r="I10" i="33"/>
  <c r="J10" i="33"/>
  <c r="K10" i="33"/>
  <c r="L10" i="33"/>
  <c r="I11" i="33"/>
  <c r="J11" i="33"/>
  <c r="K11" i="33"/>
  <c r="L11" i="33"/>
  <c r="I12" i="33"/>
  <c r="J12" i="33"/>
  <c r="K12" i="33"/>
  <c r="L12" i="33"/>
  <c r="B13" i="33"/>
  <c r="H13" i="33" s="1"/>
  <c r="I13" i="33"/>
  <c r="J13" i="33"/>
  <c r="K13" i="33"/>
  <c r="L13" i="33"/>
  <c r="B15" i="33"/>
  <c r="H15" i="33" s="1"/>
  <c r="I14" i="33"/>
  <c r="J14" i="33"/>
  <c r="K14" i="33"/>
  <c r="L14" i="33"/>
  <c r="B14" i="33"/>
  <c r="H14" i="33" s="1"/>
  <c r="I15" i="33"/>
  <c r="J15" i="33"/>
  <c r="K15" i="33"/>
  <c r="L15" i="33"/>
  <c r="H16" i="33"/>
  <c r="I16" i="33"/>
  <c r="J16" i="33"/>
  <c r="K16" i="33"/>
  <c r="L16" i="33"/>
  <c r="G13" i="62" l="1"/>
  <c r="H8" i="61"/>
  <c r="B20" i="45"/>
  <c r="B21" i="45"/>
  <c r="A7" i="45"/>
  <c r="H7" i="61"/>
  <c r="E4" i="62"/>
  <c r="C5" i="62"/>
  <c r="H14" i="60"/>
  <c r="H8" i="60"/>
  <c r="H12" i="60"/>
  <c r="H13" i="60"/>
  <c r="H10" i="60"/>
  <c r="H15" i="60"/>
  <c r="B14" i="62"/>
  <c r="B16" i="62"/>
  <c r="B16" i="60"/>
  <c r="G14" i="62"/>
  <c r="H9" i="60"/>
  <c r="H9" i="61"/>
  <c r="F5" i="62"/>
  <c r="F9" i="62"/>
  <c r="G14" i="6"/>
  <c r="G11" i="6"/>
  <c r="H6" i="60"/>
  <c r="H5" i="60"/>
  <c r="E9" i="62"/>
  <c r="F6" i="6"/>
  <c r="F4" i="6"/>
  <c r="E4" i="45" s="1"/>
  <c r="F10" i="6"/>
  <c r="D19" i="60"/>
  <c r="F9" i="6"/>
  <c r="F7" i="6"/>
  <c r="F5" i="6"/>
  <c r="F8" i="6"/>
  <c r="F15" i="6"/>
  <c r="O15" i="6"/>
  <c r="O13" i="6"/>
  <c r="D9" i="62"/>
  <c r="F11" i="6"/>
  <c r="H7" i="60"/>
  <c r="H4" i="60"/>
  <c r="H18" i="45"/>
  <c r="O4" i="6"/>
  <c r="H4" i="45" s="1"/>
  <c r="O14" i="6"/>
  <c r="O6" i="6"/>
  <c r="O9" i="6"/>
  <c r="O5" i="6"/>
  <c r="O8" i="6"/>
  <c r="O10" i="6"/>
  <c r="O12" i="6"/>
  <c r="A8" i="45"/>
  <c r="D11" i="6"/>
  <c r="H4" i="61"/>
  <c r="H10" i="61"/>
  <c r="A10" i="45"/>
  <c r="D6" i="6"/>
  <c r="A13" i="45"/>
  <c r="D14" i="6"/>
  <c r="F14" i="6"/>
  <c r="A12" i="45"/>
  <c r="F12" i="6"/>
  <c r="F13" i="6"/>
  <c r="A9" i="45"/>
  <c r="G7" i="6"/>
  <c r="D15" i="6"/>
  <c r="D5" i="6"/>
  <c r="A15" i="45"/>
  <c r="H8" i="33"/>
  <c r="F10" i="62"/>
  <c r="G4" i="62"/>
  <c r="F8" i="62"/>
  <c r="F15" i="62"/>
  <c r="C6" i="62"/>
  <c r="C12" i="62"/>
  <c r="B18" i="60"/>
  <c r="B19" i="61"/>
  <c r="B20" i="60"/>
  <c r="B20" i="62"/>
  <c r="B21" i="62"/>
  <c r="B21" i="61"/>
  <c r="D13" i="62"/>
  <c r="D19" i="45"/>
  <c r="D19" i="61"/>
  <c r="E7" i="62"/>
  <c r="E15" i="62"/>
  <c r="E6" i="62"/>
  <c r="E13" i="62"/>
  <c r="G5" i="6"/>
  <c r="G13" i="6"/>
  <c r="F11" i="62"/>
  <c r="F6" i="62"/>
  <c r="F12" i="62"/>
  <c r="F13" i="62"/>
  <c r="D21" i="61"/>
  <c r="G6" i="62"/>
  <c r="G9" i="62"/>
  <c r="G7" i="62"/>
  <c r="G12" i="62"/>
  <c r="D14" i="62"/>
  <c r="D4" i="62"/>
  <c r="D12" i="62"/>
  <c r="D11" i="62"/>
  <c r="C14" i="62"/>
  <c r="C13" i="62"/>
  <c r="D13" i="6"/>
  <c r="C4" i="62"/>
  <c r="C9" i="62"/>
  <c r="D17" i="60"/>
  <c r="D17" i="62"/>
  <c r="D17" i="45"/>
  <c r="B9" i="62"/>
  <c r="B4" i="62"/>
  <c r="B8" i="62"/>
  <c r="B12" i="62"/>
  <c r="H12" i="33"/>
  <c r="B6" i="62"/>
  <c r="B10" i="62"/>
  <c r="H11" i="33"/>
  <c r="H9" i="33"/>
  <c r="D7" i="6"/>
  <c r="H10" i="33"/>
  <c r="H6" i="33"/>
  <c r="A5" i="45"/>
  <c r="H5" i="61"/>
  <c r="B7" i="62"/>
  <c r="C4" i="6"/>
  <c r="C15" i="6"/>
  <c r="B11" i="62"/>
  <c r="B15" i="62"/>
  <c r="C14" i="6"/>
  <c r="B5" i="62"/>
  <c r="C9" i="6"/>
  <c r="H12" i="61"/>
  <c r="H14" i="61"/>
  <c r="C10" i="6"/>
  <c r="H6" i="61"/>
  <c r="H11" i="61"/>
  <c r="H13" i="61"/>
  <c r="D16" i="60"/>
  <c r="H10" i="6"/>
  <c r="D7" i="62"/>
  <c r="E4" i="6"/>
  <c r="H13" i="6"/>
  <c r="E13" i="6"/>
  <c r="G11" i="62"/>
  <c r="H15" i="6"/>
  <c r="G15" i="62"/>
  <c r="H14" i="6"/>
  <c r="E15" i="6"/>
  <c r="G10" i="62"/>
  <c r="H5" i="6"/>
  <c r="D6" i="62"/>
  <c r="E6" i="6"/>
  <c r="E8" i="62"/>
  <c r="E14" i="6"/>
  <c r="D15" i="62"/>
  <c r="E10" i="62"/>
  <c r="E9" i="6"/>
  <c r="D5" i="62"/>
  <c r="D18" i="62"/>
  <c r="D18" i="61"/>
  <c r="D18" i="60"/>
  <c r="D18" i="45"/>
  <c r="C7" i="6"/>
  <c r="H9" i="6"/>
  <c r="G5" i="62"/>
  <c r="G4" i="6"/>
  <c r="F7" i="62"/>
  <c r="E5" i="6"/>
  <c r="D10" i="62"/>
  <c r="D8" i="6"/>
  <c r="H8" i="6"/>
  <c r="G8" i="6"/>
  <c r="C8" i="6"/>
  <c r="A11" i="45"/>
  <c r="E8" i="6"/>
  <c r="G8" i="62"/>
  <c r="H7" i="6"/>
  <c r="E11" i="62"/>
  <c r="E7" i="6"/>
  <c r="D8" i="62"/>
  <c r="D12" i="6"/>
  <c r="C12" i="6"/>
  <c r="H12" i="6"/>
  <c r="G12" i="6"/>
  <c r="E12" i="6"/>
  <c r="D20" i="62"/>
  <c r="D20" i="61"/>
  <c r="D20" i="45"/>
  <c r="E11" i="6"/>
  <c r="G10" i="6"/>
  <c r="H6" i="6"/>
  <c r="A6" i="45"/>
  <c r="C6" i="6"/>
  <c r="H4" i="6"/>
  <c r="D4" i="6"/>
  <c r="G15" i="6"/>
  <c r="C13" i="6"/>
  <c r="D20" i="60"/>
  <c r="B17" i="62"/>
  <c r="E10" i="6"/>
  <c r="D16" i="62"/>
  <c r="D16" i="61"/>
  <c r="C5" i="6"/>
  <c r="A14" i="45"/>
  <c r="C11" i="6"/>
  <c r="H11" i="6"/>
  <c r="G9" i="6"/>
  <c r="D9" i="6"/>
  <c r="D10" i="6"/>
  <c r="G6" i="6"/>
  <c r="D21" i="60"/>
  <c r="B17" i="61"/>
  <c r="F4" i="45" l="1"/>
  <c r="D4" i="45"/>
  <c r="H14" i="45"/>
  <c r="E7" i="45"/>
  <c r="B6" i="45"/>
  <c r="E5" i="45"/>
  <c r="E13" i="45"/>
  <c r="H7" i="45"/>
  <c r="H5" i="45"/>
  <c r="E10" i="45"/>
  <c r="E11" i="45"/>
  <c r="E6" i="45"/>
  <c r="E9" i="45"/>
  <c r="E15" i="45"/>
  <c r="E8" i="45"/>
  <c r="E14" i="45"/>
  <c r="H12" i="45"/>
  <c r="B14" i="45"/>
  <c r="H15" i="45"/>
  <c r="G6" i="45"/>
  <c r="D15" i="45"/>
  <c r="G15" i="45"/>
  <c r="F9" i="45"/>
  <c r="E12" i="45"/>
  <c r="H11" i="45"/>
  <c r="G4" i="45"/>
  <c r="F6" i="45"/>
  <c r="H10" i="45"/>
  <c r="H9" i="45"/>
  <c r="F5" i="45"/>
  <c r="F8" i="45"/>
  <c r="C6" i="45"/>
  <c r="C4" i="45"/>
  <c r="H6" i="45"/>
  <c r="B4" i="45"/>
  <c r="B12" i="45"/>
  <c r="G10" i="45"/>
  <c r="D6" i="45"/>
  <c r="C9" i="45"/>
  <c r="B9" i="45"/>
  <c r="D9" i="45"/>
  <c r="G9" i="45"/>
  <c r="H8" i="45"/>
  <c r="B7" i="45"/>
  <c r="H13" i="45"/>
  <c r="F7" i="45"/>
  <c r="D14" i="45"/>
  <c r="B8" i="45"/>
  <c r="D7" i="45"/>
  <c r="D12" i="45"/>
  <c r="G14" i="45"/>
  <c r="C7" i="45"/>
  <c r="I7" i="45" s="1"/>
  <c r="C10" i="45"/>
  <c r="C13" i="45"/>
  <c r="C15" i="45"/>
  <c r="G13" i="45"/>
  <c r="D10" i="45"/>
  <c r="B13" i="45"/>
  <c r="D8" i="45"/>
  <c r="C8" i="45"/>
  <c r="D11" i="45"/>
  <c r="F11" i="45"/>
  <c r="G5" i="45"/>
  <c r="G12" i="45"/>
  <c r="B5" i="45"/>
  <c r="F13" i="45"/>
  <c r="D5" i="45"/>
  <c r="C14" i="45"/>
  <c r="G11" i="45"/>
  <c r="C5" i="45"/>
  <c r="F14" i="45"/>
  <c r="G8" i="45"/>
  <c r="G7" i="45"/>
  <c r="B11" i="45"/>
  <c r="C11" i="45"/>
  <c r="F10" i="45"/>
  <c r="D13" i="45"/>
  <c r="B15" i="45"/>
  <c r="B10" i="45"/>
  <c r="C12" i="45"/>
  <c r="F12" i="45"/>
  <c r="F15" i="45"/>
  <c r="H14" i="62"/>
  <c r="I14" i="62" s="1"/>
  <c r="H13" i="62"/>
  <c r="I13" i="62" s="1"/>
  <c r="H4" i="62"/>
  <c r="I4" i="62" s="1"/>
  <c r="H12" i="62"/>
  <c r="I12" i="62" s="1"/>
  <c r="H9" i="62"/>
  <c r="I9" i="62" s="1"/>
  <c r="H6" i="62"/>
  <c r="I6" i="62" s="1"/>
  <c r="H7" i="62"/>
  <c r="I7" i="62" s="1"/>
  <c r="H11" i="62"/>
  <c r="I11" i="62" s="1"/>
  <c r="H10" i="62"/>
  <c r="I10" i="62" s="1"/>
  <c r="H15" i="62"/>
  <c r="I15" i="62" s="1"/>
  <c r="H5" i="62"/>
  <c r="I5" i="62" s="1"/>
  <c r="H8" i="62"/>
  <c r="I8" i="62" s="1"/>
  <c r="I14" i="45" l="1"/>
  <c r="I6" i="45"/>
  <c r="I12" i="45"/>
  <c r="I11" i="45"/>
  <c r="I9" i="45"/>
  <c r="I5" i="45"/>
  <c r="I15" i="45"/>
  <c r="I10" i="45"/>
  <c r="I13" i="45"/>
  <c r="I8" i="45"/>
</calcChain>
</file>

<file path=xl/sharedStrings.xml><?xml version="1.0" encoding="utf-8"?>
<sst xmlns="http://schemas.openxmlformats.org/spreadsheetml/2006/main" count="872" uniqueCount="208">
  <si>
    <t>Namn</t>
  </si>
  <si>
    <t>Deltaga</t>
  </si>
  <si>
    <t>Boll nr</t>
  </si>
  <si>
    <t>Håkan Dahl</t>
  </si>
  <si>
    <t>Herr</t>
  </si>
  <si>
    <t>Gul</t>
  </si>
  <si>
    <t>Röd</t>
  </si>
  <si>
    <t>Dam</t>
  </si>
  <si>
    <t>Hcp</t>
  </si>
  <si>
    <t xml:space="preserve">Tävlingsbana: </t>
  </si>
  <si>
    <t>Herr/Dam</t>
  </si>
  <si>
    <t>Tee</t>
  </si>
  <si>
    <t xml:space="preserve">Datum: </t>
  </si>
  <si>
    <t>Starttid</t>
  </si>
  <si>
    <t>Antal tävlingar totalt:</t>
  </si>
  <si>
    <t>Antal tävlingar som räknas:</t>
  </si>
  <si>
    <t>räknas</t>
  </si>
  <si>
    <t>tävlingar</t>
  </si>
  <si>
    <t xml:space="preserve"> </t>
  </si>
  <si>
    <t>27</t>
  </si>
  <si>
    <t>28</t>
  </si>
  <si>
    <t>29</t>
  </si>
  <si>
    <t>30</t>
  </si>
  <si>
    <t>31</t>
  </si>
  <si>
    <t>April</t>
  </si>
  <si>
    <t>September</t>
  </si>
  <si>
    <t>November</t>
  </si>
  <si>
    <t>December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</si>
  <si>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</si>
  <si>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</si>
  <si>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</si>
  <si>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</si>
  <si>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</si>
  <si>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</si>
  <si>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</si>
  <si>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</si>
  <si>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</si>
  <si>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</si>
  <si>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</si>
  <si>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</si>
  <si>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</si>
  <si>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</si>
  <si>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</si>
  <si>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</si>
  <si>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</si>
  <si>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</si>
  <si>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</si>
  <si>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</si>
  <si>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</si>
  <si>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</si>
  <si>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</si>
  <si>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</si>
  <si>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</si>
  <si>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</si>
  <si>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$endOfData</t>
  </si>
  <si>
    <t>January</t>
  </si>
  <si>
    <t>February</t>
  </si>
  <si>
    <t>March</t>
  </si>
  <si>
    <t>June</t>
  </si>
  <si>
    <t>July</t>
  </si>
  <si>
    <t>August</t>
  </si>
  <si>
    <t>October</t>
  </si>
  <si>
    <t>May</t>
  </si>
  <si>
    <t>Aktuellt Hcp</t>
  </si>
  <si>
    <t>Arboga GK</t>
  </si>
  <si>
    <t>Skerike GK</t>
  </si>
  <si>
    <t>Gustavsviks GK</t>
  </si>
  <si>
    <t>Torshälla GK</t>
  </si>
  <si>
    <t>Flens GK</t>
  </si>
  <si>
    <t>Ystad GK</t>
  </si>
  <si>
    <t>Tomelilla GK</t>
  </si>
  <si>
    <t>Degeberga-Widtsköfle GK</t>
  </si>
  <si>
    <t>Köpings GK</t>
  </si>
  <si>
    <t>Banans</t>
  </si>
  <si>
    <t>CR</t>
  </si>
  <si>
    <t>Slope</t>
  </si>
  <si>
    <t>Par</t>
  </si>
  <si>
    <t>Vinst</t>
  </si>
  <si>
    <t>Surahammars GK</t>
  </si>
  <si>
    <t>Mosjö GCC</t>
  </si>
  <si>
    <t>Västerås GK</t>
  </si>
  <si>
    <t>Kumla GK</t>
  </si>
  <si>
    <t>Eskilstuna GK</t>
  </si>
  <si>
    <t>Random</t>
  </si>
  <si>
    <t>Örebro GK</t>
  </si>
  <si>
    <t>Sundbyholms GCC</t>
  </si>
  <si>
    <t>Deltävling 1</t>
  </si>
  <si>
    <t>Deltävling 2</t>
  </si>
  <si>
    <t>Deltävling 4</t>
  </si>
  <si>
    <t>Deltävling 5</t>
  </si>
  <si>
    <t>Deltävling 6</t>
  </si>
  <si>
    <t>Fredrik Axén</t>
  </si>
  <si>
    <t>Ronny Strand</t>
  </si>
  <si>
    <t>Kenneth Nilsson</t>
  </si>
  <si>
    <t>Ken Gustafsson</t>
  </si>
  <si>
    <t>Kenneth Burman</t>
  </si>
  <si>
    <t>Jörgen Granell</t>
  </si>
  <si>
    <t>Tobias Granell</t>
  </si>
  <si>
    <t>Tommy Mjörnerud</t>
  </si>
  <si>
    <t>Tobias Jansson</t>
  </si>
  <si>
    <t>Per Granell</t>
  </si>
  <si>
    <t>Robert Asp</t>
  </si>
  <si>
    <t>X</t>
  </si>
  <si>
    <t>Antal</t>
  </si>
  <si>
    <t>Tävlingar som</t>
  </si>
  <si>
    <t>Resultat</t>
  </si>
  <si>
    <t>RESULTAT</t>
  </si>
  <si>
    <t>Nora GK</t>
  </si>
  <si>
    <t>Allerum GK</t>
  </si>
  <si>
    <t>Bjäre GK</t>
  </si>
  <si>
    <t>Bosjökloster GK</t>
  </si>
  <si>
    <t>Båstads GK (Gamla)</t>
  </si>
  <si>
    <t>Båstads GK (Nya)</t>
  </si>
  <si>
    <t>Bäckavattnets GK</t>
  </si>
  <si>
    <t>Eslövs GK</t>
  </si>
  <si>
    <t>Forsgårdens GK</t>
  </si>
  <si>
    <t>Frösåkers GK</t>
  </si>
  <si>
    <t>Gränna GK</t>
  </si>
  <si>
    <t>Katrineholms GK</t>
  </si>
  <si>
    <t>Kristianstads GK</t>
  </si>
  <si>
    <t>Landskrona GK</t>
  </si>
  <si>
    <t>Ljunghusens GK</t>
  </si>
  <si>
    <t>Ombergs Golf</t>
  </si>
  <si>
    <t>Perstorps GK</t>
  </si>
  <si>
    <t>Rya GK</t>
  </si>
  <si>
    <t>Svalövs GK</t>
  </si>
  <si>
    <t>Söderåsens GK</t>
  </si>
  <si>
    <t>Torekovs GK</t>
  </si>
  <si>
    <t>Varbergs GK (Västra)</t>
  </si>
  <si>
    <t>Varbergs GK (Östra)</t>
  </si>
  <si>
    <t>Wittsjö GK</t>
  </si>
  <si>
    <t>Värpinge GK</t>
  </si>
  <si>
    <t>Åkargårdens GK</t>
  </si>
  <si>
    <t>Ängelholms GK</t>
  </si>
  <si>
    <t>Ängsö GK</t>
  </si>
  <si>
    <t>Öjared GK (Gamla)</t>
  </si>
  <si>
    <t>Öjared GK (Nya)</t>
  </si>
  <si>
    <t>Örkelljunga GK</t>
  </si>
  <si>
    <t>Österlens GK (Djupadal)</t>
  </si>
  <si>
    <t>Österlens GK (Lilla Vik)</t>
  </si>
  <si>
    <t>Östra Göinge GK</t>
  </si>
  <si>
    <t>Ryfors GK</t>
  </si>
  <si>
    <t>A6 GK Blå/Röd</t>
  </si>
  <si>
    <t>A6 GK Gul/Röd</t>
  </si>
  <si>
    <t>A6 GK Gul/Blå</t>
  </si>
  <si>
    <t>Araslövs GK (Norra)</t>
  </si>
  <si>
    <t>Araslövs GK (Södra)</t>
  </si>
  <si>
    <t>Araslövs GK (City)</t>
  </si>
  <si>
    <t>Edenhof GK</t>
  </si>
  <si>
    <t>Jönköpings GK</t>
  </si>
  <si>
    <t>Söderby GK</t>
  </si>
  <si>
    <t>Vreta Kloster GK</t>
  </si>
  <si>
    <t>Lindesbergs GK</t>
  </si>
  <si>
    <t>Antalet tävlingar som resultatet har räknats på:</t>
  </si>
  <si>
    <t>Enköpings GK</t>
  </si>
  <si>
    <t>Kårsta GK</t>
  </si>
  <si>
    <t>Karlskoga GK</t>
  </si>
  <si>
    <t>Deltävling 3</t>
  </si>
  <si>
    <t>Erhållna
Slag</t>
  </si>
  <si>
    <t>Slutresultat</t>
  </si>
  <si>
    <t>Herr
Dam</t>
  </si>
  <si>
    <t>Brutto
Resultat</t>
  </si>
  <si>
    <t>Netto
Resultat</t>
  </si>
  <si>
    <t>Resultat från deltävling</t>
  </si>
  <si>
    <t>Totalt
Netto</t>
  </si>
  <si>
    <t>Sortering av de bästa rundorna</t>
  </si>
  <si>
    <t>x</t>
  </si>
  <si>
    <t>Avvikelse
från 1:an</t>
  </si>
  <si>
    <t>Bro Hof Slott Golf Club (Castle Course)</t>
  </si>
  <si>
    <t>Borta Bana</t>
  </si>
  <si>
    <t>Barsebäck G&amp;CC (Litorina)</t>
  </si>
  <si>
    <t>Barsebäck G&amp;CC (Donald)</t>
  </si>
  <si>
    <t>66.8</t>
  </si>
  <si>
    <t>Barsebäck G&amp;CC (Master)</t>
  </si>
  <si>
    <t>Antalya Golf Club (Sultan Course)</t>
  </si>
  <si>
    <t>Antalya Golf Club (Pasha Course)</t>
  </si>
  <si>
    <t>09.54</t>
  </si>
  <si>
    <t>Totalt</t>
  </si>
  <si>
    <t>Bettning Turkish Invitation</t>
  </si>
  <si>
    <t>Snitt/Runda</t>
  </si>
  <si>
    <t>Uppdaterad 2017-03-28</t>
  </si>
  <si>
    <t>Askersunds GK</t>
  </si>
  <si>
    <t>Hooks GK (Parkbanan)</t>
  </si>
  <si>
    <t>Hooks GK (Skogsbanan)</t>
  </si>
  <si>
    <t>Mariestads GK</t>
  </si>
  <si>
    <t>Praia d'el Rey (Tee Vit)</t>
  </si>
  <si>
    <t>Praia d'el Rey (Tee Gul)</t>
  </si>
  <si>
    <t>Praia d'el Rey (Tee Blå)</t>
  </si>
  <si>
    <t>Vasatorps GK (TC Tee 60)</t>
  </si>
  <si>
    <t>Vasatorps GK (TC Tee 57)</t>
  </si>
  <si>
    <t>Vasatorps GK (Classic Course)</t>
  </si>
  <si>
    <t>Vasatorps GK (Allébanan)</t>
  </si>
  <si>
    <t>Vasatorps GK (Västra 9:an)</t>
  </si>
  <si>
    <t>Vingåkers GK</t>
  </si>
  <si>
    <t>Deltagare Portugal Invitation 2017</t>
  </si>
  <si>
    <t>08.30</t>
  </si>
  <si>
    <t>08.40</t>
  </si>
  <si>
    <t>08.50</t>
  </si>
  <si>
    <t>Royal Óbidos (Tee Vit)</t>
  </si>
  <si>
    <t>Royal Óbidos (Tee Gul)</t>
  </si>
  <si>
    <t>Royal Óbidos (Tee Blå)</t>
  </si>
  <si>
    <t>09.48</t>
  </si>
  <si>
    <t>10.00</t>
  </si>
  <si>
    <t>Sammanställning GGT 2017</t>
  </si>
  <si>
    <t>Nettoresultat GGT 2017</t>
  </si>
  <si>
    <t/>
  </si>
  <si>
    <t>Bruttoresultat GGT 2017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</si>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</sst>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/mm"/>
    <numFmt numFmtId="166" formatCode="[$-41D]d\ mmmm\ yyyy;@"/>
    <numFmt numFmtId="167" formatCode="[$-41D]dd/mmm;@"/>
  </numFmts>
  <fonts count="20" x14ac:knownFonts="1">
    <font>
      <sz val="10"/>
      <name val="Arial"/>
    </font>
    <font>
      <sz val="18"/>
      <name val="Verdana"/>
      <family val="2"/>
    </font>
    <font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26"/>
      <name val="Verdana"/>
      <family val="2"/>
    </font>
    <font>
      <b/>
      <u/>
      <sz val="10"/>
      <name val="Verdana"/>
      <family val="2"/>
    </font>
    <font>
      <sz val="20"/>
      <color indexed="9"/>
      <name val="Verdana"/>
      <family val="2"/>
    </font>
    <font>
      <sz val="18"/>
      <color indexed="9"/>
      <name val="Verdana"/>
      <family val="2"/>
    </font>
    <font>
      <sz val="12"/>
      <color indexed="9"/>
      <name val="Verdana"/>
      <family val="2"/>
    </font>
    <font>
      <sz val="8"/>
      <name val="Arial"/>
      <family val="2"/>
    </font>
    <font>
      <sz val="8"/>
      <name val="Tahoma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49" fontId="0" fillId="0" borderId="0" xfId="0" applyNumberFormat="1"/>
    <xf numFmtId="16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/>
    <xf numFmtId="0" fontId="4" fillId="5" borderId="3" xfId="0" applyFont="1" applyFill="1" applyBorder="1" applyAlignment="1">
      <alignment horizontal="center"/>
    </xf>
    <xf numFmtId="0" fontId="4" fillId="5" borderId="0" xfId="0" applyFont="1" applyFill="1" applyBorder="1"/>
    <xf numFmtId="164" fontId="4" fillId="5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/>
    <xf numFmtId="164" fontId="4" fillId="5" borderId="5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6" borderId="8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5" xfId="0" applyFont="1" applyFill="1" applyBorder="1"/>
    <xf numFmtId="0" fontId="7" fillId="2" borderId="11" xfId="0" applyFont="1" applyFill="1" applyBorder="1"/>
    <xf numFmtId="0" fontId="7" fillId="2" borderId="8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49" fontId="5" fillId="2" borderId="8" xfId="0" applyNumberFormat="1" applyFont="1" applyFill="1" applyBorder="1" applyAlignment="1">
      <alignment horizontal="left" vertical="center" textRotation="90"/>
    </xf>
    <xf numFmtId="165" fontId="5" fillId="2" borderId="8" xfId="0" applyNumberFormat="1" applyFont="1" applyFill="1" applyBorder="1" applyAlignment="1">
      <alignment horizontal="left"/>
    </xf>
    <xf numFmtId="0" fontId="6" fillId="2" borderId="15" xfId="0" applyFont="1" applyFill="1" applyBorder="1" applyAlignment="1">
      <alignment horizontal="center"/>
    </xf>
    <xf numFmtId="164" fontId="4" fillId="5" borderId="17" xfId="0" applyNumberFormat="1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6" borderId="11" xfId="0" applyFont="1" applyFill="1" applyBorder="1" applyAlignment="1">
      <alignment wrapText="1"/>
    </xf>
    <xf numFmtId="0" fontId="4" fillId="5" borderId="13" xfId="0" applyFont="1" applyFill="1" applyBorder="1"/>
    <xf numFmtId="0" fontId="4" fillId="5" borderId="11" xfId="0" applyFont="1" applyFill="1" applyBorder="1"/>
    <xf numFmtId="0" fontId="3" fillId="6" borderId="13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3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5" fillId="2" borderId="40" xfId="0" applyNumberFormat="1" applyFont="1" applyFill="1" applyBorder="1" applyAlignment="1">
      <alignment horizontal="left"/>
    </xf>
    <xf numFmtId="165" fontId="5" fillId="2" borderId="41" xfId="0" applyNumberFormat="1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164" fontId="4" fillId="0" borderId="31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5" fillId="2" borderId="42" xfId="0" applyNumberFormat="1" applyFont="1" applyFill="1" applyBorder="1" applyAlignment="1">
      <alignment horizontal="left"/>
    </xf>
    <xf numFmtId="0" fontId="4" fillId="2" borderId="24" xfId="0" applyFont="1" applyFill="1" applyBorder="1" applyAlignment="1">
      <alignment horizontal="center" vertical="center"/>
    </xf>
    <xf numFmtId="164" fontId="4" fillId="5" borderId="21" xfId="0" applyNumberFormat="1" applyFont="1" applyFill="1" applyBorder="1" applyAlignment="1">
      <alignment horizontal="left" vertical="center"/>
    </xf>
    <xf numFmtId="165" fontId="5" fillId="2" borderId="9" xfId="0" applyNumberFormat="1" applyFont="1" applyFill="1" applyBorder="1" applyAlignment="1">
      <alignment horizontal="center"/>
    </xf>
    <xf numFmtId="165" fontId="5" fillId="2" borderId="45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/>
    </xf>
    <xf numFmtId="0" fontId="3" fillId="6" borderId="20" xfId="0" applyFont="1" applyFill="1" applyBorder="1" applyAlignment="1">
      <alignment horizontal="center"/>
    </xf>
    <xf numFmtId="0" fontId="3" fillId="6" borderId="48" xfId="0" applyFont="1" applyFill="1" applyBorder="1" applyAlignment="1">
      <alignment vertical="top"/>
    </xf>
    <xf numFmtId="0" fontId="3" fillId="6" borderId="49" xfId="0" applyFont="1" applyFill="1" applyBorder="1" applyAlignment="1">
      <alignment horizontal="center" vertical="top"/>
    </xf>
    <xf numFmtId="0" fontId="3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0" fontId="3" fillId="6" borderId="52" xfId="0" applyFont="1" applyFill="1" applyBorder="1" applyAlignment="1">
      <alignment horizontal="center" vertical="top"/>
    </xf>
    <xf numFmtId="0" fontId="3" fillId="6" borderId="53" xfId="0" applyFont="1" applyFill="1" applyBorder="1" applyAlignment="1">
      <alignment vertical="top"/>
    </xf>
    <xf numFmtId="0" fontId="3" fillId="6" borderId="54" xfId="0" applyFont="1" applyFill="1" applyBorder="1" applyAlignment="1">
      <alignment vertical="top"/>
    </xf>
    <xf numFmtId="0" fontId="3" fillId="6" borderId="49" xfId="0" applyFont="1" applyFill="1" applyBorder="1" applyAlignment="1">
      <alignment horizontal="center" vertical="top" wrapText="1"/>
    </xf>
    <xf numFmtId="0" fontId="4" fillId="2" borderId="5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3" fillId="6" borderId="13" xfId="0" applyFont="1" applyFill="1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56" xfId="0" applyFont="1" applyFill="1" applyBorder="1" applyAlignment="1">
      <alignment horizontal="center" vertical="top" wrapText="1"/>
    </xf>
    <xf numFmtId="0" fontId="3" fillId="6" borderId="57" xfId="0" applyFont="1" applyFill="1" applyBorder="1" applyAlignment="1">
      <alignment horizontal="center" vertical="top" wrapText="1"/>
    </xf>
    <xf numFmtId="164" fontId="4" fillId="2" borderId="0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top" wrapText="1"/>
    </xf>
    <xf numFmtId="165" fontId="5" fillId="2" borderId="59" xfId="0" applyNumberFormat="1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 vertical="center" textRotation="90"/>
    </xf>
    <xf numFmtId="0" fontId="3" fillId="6" borderId="58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/>
    </xf>
    <xf numFmtId="0" fontId="3" fillId="6" borderId="60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center"/>
    </xf>
    <xf numFmtId="0" fontId="7" fillId="8" borderId="59" xfId="0" applyFont="1" applyFill="1" applyBorder="1" applyAlignment="1">
      <alignment horizontal="center"/>
    </xf>
    <xf numFmtId="0" fontId="3" fillId="6" borderId="11" xfId="0" applyFont="1" applyFill="1" applyBorder="1"/>
    <xf numFmtId="0" fontId="4" fillId="5" borderId="13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1" fontId="5" fillId="2" borderId="65" xfId="0" applyNumberFormat="1" applyFont="1" applyFill="1" applyBorder="1" applyAlignment="1">
      <alignment horizontal="center" vertical="center"/>
    </xf>
    <xf numFmtId="1" fontId="5" fillId="2" borderId="66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" fontId="5" fillId="2" borderId="47" xfId="0" applyNumberFormat="1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1" fontId="5" fillId="2" borderId="65" xfId="0" applyNumberFormat="1" applyFont="1" applyFill="1" applyBorder="1" applyAlignment="1">
      <alignment horizontal="center"/>
    </xf>
    <xf numFmtId="1" fontId="5" fillId="2" borderId="66" xfId="0" applyNumberFormat="1" applyFont="1" applyFill="1" applyBorder="1" applyAlignment="1">
      <alignment horizontal="center"/>
    </xf>
    <xf numFmtId="1" fontId="5" fillId="2" borderId="47" xfId="0" applyNumberFormat="1" applyFont="1" applyFill="1" applyBorder="1" applyAlignment="1">
      <alignment horizontal="center"/>
    </xf>
    <xf numFmtId="1" fontId="5" fillId="2" borderId="19" xfId="0" applyNumberFormat="1" applyFont="1" applyFill="1" applyBorder="1" applyAlignment="1">
      <alignment horizontal="center"/>
    </xf>
    <xf numFmtId="1" fontId="5" fillId="2" borderId="67" xfId="0" applyNumberFormat="1" applyFont="1" applyFill="1" applyBorder="1" applyAlignment="1">
      <alignment horizontal="center"/>
    </xf>
    <xf numFmtId="1" fontId="5" fillId="2" borderId="61" xfId="0" applyNumberFormat="1" applyFont="1" applyFill="1" applyBorder="1" applyAlignment="1">
      <alignment horizontal="center"/>
    </xf>
    <xf numFmtId="1" fontId="5" fillId="2" borderId="40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" fontId="5" fillId="2" borderId="60" xfId="0" applyNumberFormat="1" applyFont="1" applyFill="1" applyBorder="1" applyAlignment="1">
      <alignment horizontal="center" vertical="center"/>
    </xf>
    <xf numFmtId="1" fontId="5" fillId="2" borderId="5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 wrapText="1"/>
    </xf>
    <xf numFmtId="0" fontId="4" fillId="5" borderId="69" xfId="0" applyFont="1" applyFill="1" applyBorder="1" applyAlignment="1">
      <alignment vertical="center"/>
    </xf>
    <xf numFmtId="164" fontId="4" fillId="5" borderId="70" xfId="0" applyNumberFormat="1" applyFont="1" applyFill="1" applyBorder="1" applyAlignment="1">
      <alignment horizontal="left" vertical="center"/>
    </xf>
    <xf numFmtId="1" fontId="5" fillId="2" borderId="71" xfId="0" applyNumberFormat="1" applyFont="1" applyFill="1" applyBorder="1" applyAlignment="1">
      <alignment horizontal="center" vertical="center"/>
    </xf>
    <xf numFmtId="1" fontId="5" fillId="2" borderId="72" xfId="0" applyNumberFormat="1" applyFont="1" applyFill="1" applyBorder="1" applyAlignment="1">
      <alignment horizontal="center" vertical="center"/>
    </xf>
    <xf numFmtId="1" fontId="5" fillId="2" borderId="70" xfId="0" applyNumberFormat="1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1" fontId="5" fillId="2" borderId="73" xfId="0" applyNumberFormat="1" applyFont="1" applyFill="1" applyBorder="1" applyAlignment="1">
      <alignment horizontal="center" vertical="center"/>
    </xf>
    <xf numFmtId="0" fontId="4" fillId="5" borderId="69" xfId="0" applyFont="1" applyFill="1" applyBorder="1"/>
    <xf numFmtId="1" fontId="5" fillId="2" borderId="71" xfId="0" applyNumberFormat="1" applyFont="1" applyFill="1" applyBorder="1" applyAlignment="1">
      <alignment horizontal="center"/>
    </xf>
    <xf numFmtId="1" fontId="5" fillId="2" borderId="72" xfId="0" applyNumberFormat="1" applyFont="1" applyFill="1" applyBorder="1" applyAlignment="1">
      <alignment horizontal="center"/>
    </xf>
    <xf numFmtId="1" fontId="5" fillId="2" borderId="74" xfId="0" applyNumberFormat="1" applyFont="1" applyFill="1" applyBorder="1" applyAlignment="1">
      <alignment horizontal="center"/>
    </xf>
    <xf numFmtId="0" fontId="4" fillId="2" borderId="76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6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5" borderId="0" xfId="0" applyFont="1" applyFill="1" applyAlignment="1"/>
    <xf numFmtId="0" fontId="8" fillId="2" borderId="0" xfId="0" applyFont="1" applyFill="1" applyAlignment="1">
      <alignment horizontal="left"/>
    </xf>
    <xf numFmtId="0" fontId="4" fillId="2" borderId="78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wrapText="1"/>
    </xf>
    <xf numFmtId="1" fontId="5" fillId="2" borderId="63" xfId="0" applyNumberFormat="1" applyFont="1" applyFill="1" applyBorder="1" applyAlignment="1">
      <alignment horizontal="center"/>
    </xf>
    <xf numFmtId="1" fontId="5" fillId="2" borderId="79" xfId="0" applyNumberFormat="1" applyFont="1" applyFill="1" applyBorder="1" applyAlignment="1">
      <alignment horizontal="center"/>
    </xf>
    <xf numFmtId="1" fontId="5" fillId="2" borderId="64" xfId="0" applyNumberFormat="1" applyFont="1" applyFill="1" applyBorder="1" applyAlignment="1">
      <alignment horizontal="center"/>
    </xf>
    <xf numFmtId="0" fontId="4" fillId="2" borderId="81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4" fillId="2" borderId="78" xfId="0" applyFont="1" applyFill="1" applyBorder="1" applyAlignment="1">
      <alignment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70" xfId="0" applyFont="1" applyFill="1" applyBorder="1" applyAlignment="1">
      <alignment horizontal="center" vertical="center"/>
    </xf>
    <xf numFmtId="164" fontId="4" fillId="2" borderId="72" xfId="0" applyNumberFormat="1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164" fontId="4" fillId="2" borderId="72" xfId="0" applyNumberFormat="1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164" fontId="4" fillId="2" borderId="24" xfId="0" applyNumberFormat="1" applyFont="1" applyFill="1" applyBorder="1" applyAlignment="1">
      <alignment horizontal="center" vertical="center"/>
    </xf>
    <xf numFmtId="164" fontId="4" fillId="2" borderId="78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7" borderId="83" xfId="0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center" vertical="center"/>
    </xf>
    <xf numFmtId="0" fontId="4" fillId="5" borderId="85" xfId="0" applyFont="1" applyFill="1" applyBorder="1" applyAlignment="1">
      <alignment horizontal="center" vertical="center"/>
    </xf>
    <xf numFmtId="0" fontId="4" fillId="7" borderId="82" xfId="0" applyFont="1" applyFill="1" applyBorder="1" applyAlignment="1">
      <alignment horizontal="center" vertical="center"/>
    </xf>
    <xf numFmtId="0" fontId="4" fillId="5" borderId="80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4" fillId="5" borderId="87" xfId="0" applyFont="1" applyFill="1" applyBorder="1" applyAlignment="1">
      <alignment horizontal="center" vertical="center"/>
    </xf>
    <xf numFmtId="0" fontId="4" fillId="7" borderId="82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horizontal="center" vertical="center"/>
    </xf>
    <xf numFmtId="0" fontId="4" fillId="5" borderId="89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164" fontId="4" fillId="2" borderId="81" xfId="0" applyNumberFormat="1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5" borderId="91" xfId="0" applyFont="1" applyFill="1" applyBorder="1" applyAlignment="1">
      <alignment horizontal="center" vertical="center"/>
    </xf>
    <xf numFmtId="0" fontId="4" fillId="7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vertical="center"/>
    </xf>
    <xf numFmtId="164" fontId="4" fillId="2" borderId="95" xfId="0" applyNumberFormat="1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5" borderId="96" xfId="0" applyFont="1" applyFill="1" applyBorder="1" applyAlignment="1">
      <alignment horizontal="center" vertical="center"/>
    </xf>
    <xf numFmtId="0" fontId="4" fillId="7" borderId="9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98" xfId="0" applyFont="1" applyFill="1" applyBorder="1" applyAlignment="1">
      <alignment horizontal="center" vertical="center"/>
    </xf>
    <xf numFmtId="0" fontId="4" fillId="5" borderId="99" xfId="0" applyFont="1" applyFill="1" applyBorder="1" applyAlignment="1">
      <alignment horizontal="center" vertical="center"/>
    </xf>
    <xf numFmtId="0" fontId="4" fillId="7" borderId="70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center"/>
    </xf>
    <xf numFmtId="0" fontId="4" fillId="5" borderId="88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5" borderId="9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" fontId="5" fillId="2" borderId="103" xfId="0" applyNumberFormat="1" applyFont="1" applyFill="1" applyBorder="1" applyAlignment="1">
      <alignment horizontal="center"/>
    </xf>
    <xf numFmtId="1" fontId="5" fillId="2" borderId="83" xfId="0" applyNumberFormat="1" applyFont="1" applyFill="1" applyBorder="1" applyAlignment="1">
      <alignment horizontal="center"/>
    </xf>
    <xf numFmtId="1" fontId="5" fillId="2" borderId="70" xfId="0" applyNumberFormat="1" applyFont="1" applyFill="1" applyBorder="1" applyAlignment="1">
      <alignment horizontal="center"/>
    </xf>
    <xf numFmtId="1" fontId="5" fillId="2" borderId="77" xfId="0" applyNumberFormat="1" applyFont="1" applyFill="1" applyBorder="1" applyAlignment="1">
      <alignment horizontal="center"/>
    </xf>
    <xf numFmtId="1" fontId="5" fillId="2" borderId="82" xfId="0" applyNumberFormat="1" applyFont="1" applyFill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 wrapText="1"/>
    </xf>
    <xf numFmtId="0" fontId="3" fillId="6" borderId="61" xfId="0" applyFont="1" applyFill="1" applyBorder="1" applyAlignment="1">
      <alignment horizontal="center" wrapText="1"/>
    </xf>
    <xf numFmtId="0" fontId="3" fillId="6" borderId="104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 wrapText="1"/>
    </xf>
    <xf numFmtId="0" fontId="2" fillId="5" borderId="0" xfId="0" applyFont="1" applyFill="1" applyAlignment="1">
      <alignment horizontal="left"/>
    </xf>
    <xf numFmtId="0" fontId="4" fillId="2" borderId="5" xfId="0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2" fillId="10" borderId="0" xfId="0" applyFont="1" applyFill="1" applyAlignment="1"/>
    <xf numFmtId="0" fontId="4" fillId="7" borderId="5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vertical="center"/>
    </xf>
    <xf numFmtId="164" fontId="4" fillId="7" borderId="24" xfId="0" applyNumberFormat="1" applyFont="1" applyFill="1" applyBorder="1" applyAlignment="1">
      <alignment horizontal="center" vertical="center"/>
    </xf>
    <xf numFmtId="0" fontId="4" fillId="7" borderId="71" xfId="0" applyFont="1" applyFill="1" applyBorder="1" applyAlignment="1">
      <alignment horizontal="center" vertical="center"/>
    </xf>
    <xf numFmtId="0" fontId="4" fillId="7" borderId="72" xfId="0" applyFont="1" applyFill="1" applyBorder="1" applyAlignment="1">
      <alignment horizontal="center" vertical="center"/>
    </xf>
    <xf numFmtId="0" fontId="4" fillId="7" borderId="72" xfId="0" applyFont="1" applyFill="1" applyBorder="1" applyAlignment="1">
      <alignment vertical="center"/>
    </xf>
    <xf numFmtId="164" fontId="4" fillId="7" borderId="72" xfId="0" applyNumberFormat="1" applyFont="1" applyFill="1" applyBorder="1" applyAlignment="1">
      <alignment horizontal="center" vertical="center"/>
    </xf>
    <xf numFmtId="0" fontId="4" fillId="11" borderId="13" xfId="0" applyFont="1" applyFill="1" applyBorder="1"/>
    <xf numFmtId="1" fontId="5" fillId="11" borderId="65" xfId="0" applyNumberFormat="1" applyFont="1" applyFill="1" applyBorder="1" applyAlignment="1">
      <alignment horizontal="center"/>
    </xf>
    <xf numFmtId="1" fontId="5" fillId="11" borderId="66" xfId="0" applyNumberFormat="1" applyFont="1" applyFill="1" applyBorder="1" applyAlignment="1">
      <alignment horizontal="center"/>
    </xf>
    <xf numFmtId="1" fontId="5" fillId="11" borderId="67" xfId="0" applyNumberFormat="1" applyFont="1" applyFill="1" applyBorder="1" applyAlignment="1">
      <alignment horizontal="center"/>
    </xf>
    <xf numFmtId="1" fontId="5" fillId="11" borderId="13" xfId="0" applyNumberFormat="1" applyFont="1" applyFill="1" applyBorder="1" applyAlignment="1">
      <alignment horizontal="center"/>
    </xf>
    <xf numFmtId="1" fontId="5" fillId="11" borderId="14" xfId="0" applyNumberFormat="1" applyFont="1" applyFill="1" applyBorder="1" applyAlignment="1">
      <alignment horizontal="center"/>
    </xf>
    <xf numFmtId="0" fontId="4" fillId="11" borderId="69" xfId="0" applyFont="1" applyFill="1" applyBorder="1"/>
    <xf numFmtId="1" fontId="5" fillId="11" borderId="71" xfId="0" applyNumberFormat="1" applyFont="1" applyFill="1" applyBorder="1" applyAlignment="1">
      <alignment horizontal="center"/>
    </xf>
    <xf numFmtId="1" fontId="5" fillId="11" borderId="72" xfId="0" applyNumberFormat="1" applyFont="1" applyFill="1" applyBorder="1" applyAlignment="1">
      <alignment horizontal="center"/>
    </xf>
    <xf numFmtId="1" fontId="5" fillId="11" borderId="74" xfId="0" applyNumberFormat="1" applyFont="1" applyFill="1" applyBorder="1" applyAlignment="1">
      <alignment horizontal="center"/>
    </xf>
    <xf numFmtId="1" fontId="5" fillId="11" borderId="69" xfId="0" applyNumberFormat="1" applyFont="1" applyFill="1" applyBorder="1" applyAlignment="1">
      <alignment horizontal="center"/>
    </xf>
    <xf numFmtId="1" fontId="5" fillId="11" borderId="75" xfId="0" applyNumberFormat="1" applyFont="1" applyFill="1" applyBorder="1" applyAlignment="1">
      <alignment horizontal="center"/>
    </xf>
    <xf numFmtId="0" fontId="4" fillId="11" borderId="11" xfId="0" applyFont="1" applyFill="1" applyBorder="1"/>
    <xf numFmtId="1" fontId="5" fillId="11" borderId="47" xfId="0" applyNumberFormat="1" applyFont="1" applyFill="1" applyBorder="1" applyAlignment="1">
      <alignment horizontal="center"/>
    </xf>
    <xf numFmtId="1" fontId="5" fillId="11" borderId="19" xfId="0" applyNumberFormat="1" applyFont="1" applyFill="1" applyBorder="1" applyAlignment="1">
      <alignment horizontal="center"/>
    </xf>
    <xf numFmtId="1" fontId="5" fillId="11" borderId="61" xfId="0" applyNumberFormat="1" applyFont="1" applyFill="1" applyBorder="1" applyAlignment="1">
      <alignment horizontal="center"/>
    </xf>
    <xf numFmtId="1" fontId="5" fillId="11" borderId="11" xfId="0" applyNumberFormat="1" applyFont="1" applyFill="1" applyBorder="1" applyAlignment="1">
      <alignment horizontal="center"/>
    </xf>
    <xf numFmtId="1" fontId="5" fillId="11" borderId="12" xfId="0" applyNumberFormat="1" applyFont="1" applyFill="1" applyBorder="1" applyAlignment="1">
      <alignment horizontal="center"/>
    </xf>
    <xf numFmtId="0" fontId="3" fillId="4" borderId="105" xfId="0" applyFont="1" applyFill="1" applyBorder="1" applyAlignment="1">
      <alignment horizontal="center"/>
    </xf>
    <xf numFmtId="0" fontId="3" fillId="4" borderId="10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67" fontId="5" fillId="2" borderId="80" xfId="0" applyNumberFormat="1" applyFont="1" applyFill="1" applyBorder="1" applyAlignment="1">
      <alignment horizontal="center"/>
    </xf>
    <xf numFmtId="167" fontId="4" fillId="0" borderId="40" xfId="0" applyNumberFormat="1" applyFont="1" applyBorder="1" applyAlignment="1">
      <alignment horizontal="center"/>
    </xf>
    <xf numFmtId="0" fontId="10" fillId="2" borderId="63" xfId="0" applyFont="1" applyFill="1" applyBorder="1" applyAlignment="1">
      <alignment horizontal="center" wrapText="1"/>
    </xf>
    <xf numFmtId="167" fontId="5" fillId="2" borderId="69" xfId="0" applyNumberFormat="1" applyFont="1" applyFill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167" fontId="5" fillId="2" borderId="11" xfId="0" applyNumberFormat="1" applyFont="1" applyFill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 vertical="center"/>
    </xf>
    <xf numFmtId="0" fontId="3" fillId="6" borderId="12" xfId="0" applyFont="1" applyFill="1" applyBorder="1" applyAlignment="1">
      <alignment horizontal="right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166" fontId="2" fillId="5" borderId="0" xfId="0" applyNumberFormat="1" applyFont="1" applyFill="1" applyAlignment="1">
      <alignment horizontal="center"/>
    </xf>
    <xf numFmtId="0" fontId="4" fillId="5" borderId="92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97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8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6" fontId="4" fillId="5" borderId="44" xfId="0" applyNumberFormat="1" applyFont="1" applyFill="1" applyBorder="1" applyAlignment="1">
      <alignment horizontal="center" vertical="center"/>
    </xf>
    <xf numFmtId="16" fontId="4" fillId="5" borderId="18" xfId="0" applyNumberFormat="1" applyFont="1" applyFill="1" applyBorder="1" applyAlignment="1">
      <alignment horizontal="center" vertical="center"/>
    </xf>
    <xf numFmtId="16" fontId="4" fillId="5" borderId="68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9" borderId="108" xfId="0" applyFont="1" applyFill="1" applyBorder="1" applyAlignment="1">
      <alignment horizontal="center" vertical="center"/>
    </xf>
    <xf numFmtId="0" fontId="4" fillId="9" borderId="109" xfId="0" applyFont="1" applyFill="1" applyBorder="1" applyAlignment="1">
      <alignment horizontal="center" vertical="center"/>
    </xf>
    <xf numFmtId="0" fontId="4" fillId="9" borderId="110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" fontId="19" fillId="11" borderId="67" xfId="0" applyNumberFormat="1" applyFont="1" applyFill="1" applyBorder="1" applyAlignment="1">
      <alignment horizontal="center"/>
    </xf>
    <xf numFmtId="1" fontId="19" fillId="11" borderId="74" xfId="0" applyNumberFormat="1" applyFont="1" applyFill="1" applyBorder="1" applyAlignment="1">
      <alignment horizontal="center"/>
    </xf>
    <xf numFmtId="1" fontId="19" fillId="11" borderId="61" xfId="0" applyNumberFormat="1" applyFont="1" applyFill="1" applyBorder="1" applyAlignment="1">
      <alignment horizontal="center"/>
    </xf>
  </cellXfs>
  <cellStyles count="1">
    <cellStyle name="Normal" xfId="0" builtinId="0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dialogsheet" Target="dialogsheets/sheet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dialogsheet" Target="dialogsheets/sheet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ialog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dialog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showRowColHeaders="0" showZeros="0" showOutlineSymbols="0" workbookViewId="0"/>
  </sheetViews>
  <sheetFormatPr defaultColWidth="1" defaultRowHeight="5.25" customHeight="1" x14ac:dyDescent="0.2"/>
  <sheetProtection sheet="1"/>
  <printOptions gridLines="1" gridLinesSet="0"/>
  <pageMargins left="0.75" right="0.75" top="1" bottom="1" header="0.5" footer="0.5"/>
  <headerFooter alignWithMargins="0">
    <oddHeader>&amp;A</oddHeader>
    <oddFooter>Sida &amp;P</oddFooter>
  </headerFooter>
  <legacyDrawing r:id="rId1"/>
</dialogsheet>
</file>

<file path=xl/dialogsheets/sheet2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showRowColHeaders="0" showZeros="0" showOutlineSymbols="0" workbookViewId="0"/>
  </sheetViews>
  <sheetFormatPr defaultColWidth="1" defaultRowHeight="5.25" customHeight="1" x14ac:dyDescent="0.2"/>
  <sheetProtection sheet="1"/>
  <printOptions gridLines="1" gridLinesSet="0"/>
  <pageMargins left="0.75" right="0.75" top="1" bottom="1" header="0.5" footer="0.5"/>
  <headerFooter alignWithMargins="0">
    <oddHeader>&amp;A</oddHeader>
    <oddFooter>Sida &amp;P</oddFooter>
  </headerFooter>
  <legacyDrawing r:id="rId1"/>
</dialogsheet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</xdr:row>
          <xdr:rowOff>66675</xdr:rowOff>
        </xdr:from>
        <xdr:to>
          <xdr:col>2</xdr:col>
          <xdr:colOff>1304925</xdr:colOff>
          <xdr:row>2</xdr:row>
          <xdr:rowOff>133350</xdr:rowOff>
        </xdr:to>
        <xdr:sp macro="" textlink="">
          <xdr:nvSpPr>
            <xdr:cNvPr id="50177" name="Butto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HCP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28575</xdr:rowOff>
        </xdr:from>
        <xdr:to>
          <xdr:col>5</xdr:col>
          <xdr:colOff>0</xdr:colOff>
          <xdr:row>2</xdr:row>
          <xdr:rowOff>104775</xdr:rowOff>
        </xdr:to>
        <xdr:sp macro="" textlink="">
          <xdr:nvSpPr>
            <xdr:cNvPr id="57345" name="Butto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Golfbana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571500</xdr:colOff>
          <xdr:row>1</xdr:row>
          <xdr:rowOff>9525</xdr:rowOff>
        </xdr:from>
        <xdr:to>
          <xdr:col>10</xdr:col>
          <xdr:colOff>0</xdr:colOff>
          <xdr:row>2</xdr:row>
          <xdr:rowOff>95250</xdr:rowOff>
        </xdr:to>
        <xdr:sp macro="" textlink="">
          <xdr:nvSpPr>
            <xdr:cNvPr id="57346" name="Butto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152400</xdr:rowOff>
        </xdr:from>
        <xdr:to>
          <xdr:col>8</xdr:col>
          <xdr:colOff>200025</xdr:colOff>
          <xdr:row>20</xdr:row>
          <xdr:rowOff>133350</xdr:rowOff>
        </xdr:to>
        <xdr:sp macro="" textlink="">
          <xdr:nvSpPr>
            <xdr:cNvPr id="57347" name="Button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142875</xdr:rowOff>
        </xdr:from>
        <xdr:to>
          <xdr:col>8</xdr:col>
          <xdr:colOff>200025</xdr:colOff>
          <xdr:row>25</xdr:row>
          <xdr:rowOff>133350</xdr:rowOff>
        </xdr:to>
        <xdr:sp macro="" textlink="">
          <xdr:nvSpPr>
            <xdr:cNvPr id="57348" name="Button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Rensa</a:t>
              </a:r>
            </a:p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28575</xdr:rowOff>
        </xdr:from>
        <xdr:to>
          <xdr:col>5</xdr:col>
          <xdr:colOff>0</xdr:colOff>
          <xdr:row>2</xdr:row>
          <xdr:rowOff>104775</xdr:rowOff>
        </xdr:to>
        <xdr:sp macro="" textlink="">
          <xdr:nvSpPr>
            <xdr:cNvPr id="54273" name="Button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Golfbana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571500</xdr:colOff>
          <xdr:row>1</xdr:row>
          <xdr:rowOff>9525</xdr:rowOff>
        </xdr:from>
        <xdr:to>
          <xdr:col>10</xdr:col>
          <xdr:colOff>0</xdr:colOff>
          <xdr:row>2</xdr:row>
          <xdr:rowOff>95250</xdr:rowOff>
        </xdr:to>
        <xdr:sp macro="" textlink="">
          <xdr:nvSpPr>
            <xdr:cNvPr id="54274" name="Butto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152400</xdr:rowOff>
        </xdr:from>
        <xdr:to>
          <xdr:col>8</xdr:col>
          <xdr:colOff>200025</xdr:colOff>
          <xdr:row>20</xdr:row>
          <xdr:rowOff>133350</xdr:rowOff>
        </xdr:to>
        <xdr:sp macro="" textlink="">
          <xdr:nvSpPr>
            <xdr:cNvPr id="54276" name="Button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142875</xdr:rowOff>
        </xdr:from>
        <xdr:to>
          <xdr:col>8</xdr:col>
          <xdr:colOff>200025</xdr:colOff>
          <xdr:row>25</xdr:row>
          <xdr:rowOff>133350</xdr:rowOff>
        </xdr:to>
        <xdr:sp macro="" textlink="">
          <xdr:nvSpPr>
            <xdr:cNvPr id="54277" name="Button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Rensa</a:t>
              </a:r>
            </a:p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28575</xdr:rowOff>
        </xdr:from>
        <xdr:to>
          <xdr:col>5</xdr:col>
          <xdr:colOff>9525</xdr:colOff>
          <xdr:row>2</xdr:row>
          <xdr:rowOff>104775</xdr:rowOff>
        </xdr:to>
        <xdr:sp macro="" textlink="">
          <xdr:nvSpPr>
            <xdr:cNvPr id="55297" name="Butto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Golfbana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571500</xdr:colOff>
          <xdr:row>1</xdr:row>
          <xdr:rowOff>9525</xdr:rowOff>
        </xdr:from>
        <xdr:to>
          <xdr:col>10</xdr:col>
          <xdr:colOff>0</xdr:colOff>
          <xdr:row>2</xdr:row>
          <xdr:rowOff>95250</xdr:rowOff>
        </xdr:to>
        <xdr:sp macro="" textlink="">
          <xdr:nvSpPr>
            <xdr:cNvPr id="55298" name="Butto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152400</xdr:rowOff>
        </xdr:from>
        <xdr:to>
          <xdr:col>8</xdr:col>
          <xdr:colOff>200025</xdr:colOff>
          <xdr:row>20</xdr:row>
          <xdr:rowOff>133350</xdr:rowOff>
        </xdr:to>
        <xdr:sp macro="" textlink="">
          <xdr:nvSpPr>
            <xdr:cNvPr id="55300" name="Button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142875</xdr:rowOff>
        </xdr:from>
        <xdr:to>
          <xdr:col>8</xdr:col>
          <xdr:colOff>200025</xdr:colOff>
          <xdr:row>25</xdr:row>
          <xdr:rowOff>133350</xdr:rowOff>
        </xdr:to>
        <xdr:sp macro="" textlink="">
          <xdr:nvSpPr>
            <xdr:cNvPr id="55301" name="Button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Rensa</a:t>
              </a:r>
            </a:p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[0]!Sammanställning" textlink="">
      <xdr:nvSpPr>
        <xdr:cNvPr id="2" name="Text Box 1"/>
        <xdr:cNvSpPr txBox="1">
          <a:spLocks noChangeArrowheads="1"/>
        </xdr:cNvSpPr>
      </xdr:nvSpPr>
      <xdr:spPr bwMode="auto">
        <a:xfrm>
          <a:off x="4886325" y="4038600"/>
          <a:ext cx="0" cy="0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SAMMAN-</a:t>
          </a:r>
        </a:p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STÄLLNING</a:t>
          </a:r>
          <a:endParaRPr lang="sv-S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[0]!Sammanställning" textlink="">
      <xdr:nvSpPr>
        <xdr:cNvPr id="2" name="Text Box 1"/>
        <xdr:cNvSpPr txBox="1">
          <a:spLocks noChangeArrowheads="1"/>
        </xdr:cNvSpPr>
      </xdr:nvSpPr>
      <xdr:spPr bwMode="auto">
        <a:xfrm>
          <a:off x="4886325" y="4038600"/>
          <a:ext cx="0" cy="0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SAMMAN-</a:t>
          </a:r>
        </a:p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STÄLLNING</a:t>
          </a:r>
          <a:endParaRPr lang="sv-S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[0]!Sammanställning" textlink="">
      <xdr:nvSpPr>
        <xdr:cNvPr id="41985" name="Text Box 1"/>
        <xdr:cNvSpPr txBox="1">
          <a:spLocks noChangeArrowheads="1"/>
        </xdr:cNvSpPr>
      </xdr:nvSpPr>
      <xdr:spPr bwMode="auto">
        <a:xfrm>
          <a:off x="4886325" y="3000375"/>
          <a:ext cx="0" cy="0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SAMMAN-</a:t>
          </a:r>
        </a:p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STÄLLNING</a:t>
          </a:r>
          <a:endParaRPr lang="sv-S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sp macro="[0]!Sammanställning" textlink="">
      <xdr:nvSpPr>
        <xdr:cNvPr id="2" name="Text Box 1"/>
        <xdr:cNvSpPr txBox="1">
          <a:spLocks noChangeArrowheads="1"/>
        </xdr:cNvSpPr>
      </xdr:nvSpPr>
      <xdr:spPr bwMode="auto">
        <a:xfrm>
          <a:off x="4886325" y="4038600"/>
          <a:ext cx="0" cy="0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SAMMAN-</a:t>
          </a:r>
        </a:p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STÄLLNING</a:t>
          </a:r>
          <a:endParaRPr lang="sv-S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16</xdr:row>
      <xdr:rowOff>9525</xdr:rowOff>
    </xdr:from>
    <xdr:to>
      <xdr:col>19</xdr:col>
      <xdr:colOff>76200</xdr:colOff>
      <xdr:row>16</xdr:row>
      <xdr:rowOff>783461</xdr:rowOff>
    </xdr:to>
    <xdr:sp macro="[0]!Sortering" textlink="">
      <xdr:nvSpPr>
        <xdr:cNvPr id="4098" name="Text Box 2"/>
        <xdr:cNvSpPr txBox="1">
          <a:spLocks noChangeArrowheads="1"/>
        </xdr:cNvSpPr>
      </xdr:nvSpPr>
      <xdr:spPr bwMode="auto">
        <a:xfrm>
          <a:off x="12561094" y="3140869"/>
          <a:ext cx="2386012" cy="764381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SAMMAN-</a:t>
          </a:r>
        </a:p>
        <a:p>
          <a:pPr algn="ctr" rtl="0">
            <a:defRPr sz="1000"/>
          </a:pPr>
          <a:r>
            <a:rPr lang="sv-S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STÄLLNING</a:t>
          </a:r>
          <a:endParaRPr lang="sv-S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28575</xdr:rowOff>
        </xdr:from>
        <xdr:to>
          <xdr:col>5</xdr:col>
          <xdr:colOff>0</xdr:colOff>
          <xdr:row>2</xdr:row>
          <xdr:rowOff>104775</xdr:rowOff>
        </xdr:to>
        <xdr:sp macro="" textlink="">
          <xdr:nvSpPr>
            <xdr:cNvPr id="31745" name="Butto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Golfbana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704850</xdr:colOff>
          <xdr:row>1</xdr:row>
          <xdr:rowOff>19050</xdr:rowOff>
        </xdr:from>
        <xdr:to>
          <xdr:col>10</xdr:col>
          <xdr:colOff>0</xdr:colOff>
          <xdr:row>2</xdr:row>
          <xdr:rowOff>104775</xdr:rowOff>
        </xdr:to>
        <xdr:sp macro="" textlink="">
          <xdr:nvSpPr>
            <xdr:cNvPr id="31746" name="Butto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152400</xdr:rowOff>
        </xdr:from>
        <xdr:to>
          <xdr:col>8</xdr:col>
          <xdr:colOff>200025</xdr:colOff>
          <xdr:row>20</xdr:row>
          <xdr:rowOff>133350</xdr:rowOff>
        </xdr:to>
        <xdr:sp macro="" textlink="">
          <xdr:nvSpPr>
            <xdr:cNvPr id="31748" name="Button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142875</xdr:rowOff>
        </xdr:from>
        <xdr:to>
          <xdr:col>8</xdr:col>
          <xdr:colOff>200025</xdr:colOff>
          <xdr:row>25</xdr:row>
          <xdr:rowOff>133350</xdr:rowOff>
        </xdr:to>
        <xdr:sp macro="" textlink="">
          <xdr:nvSpPr>
            <xdr:cNvPr id="31749" name="Button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Rensa</a:t>
              </a:r>
            </a:p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28575</xdr:rowOff>
        </xdr:from>
        <xdr:to>
          <xdr:col>5</xdr:col>
          <xdr:colOff>9525</xdr:colOff>
          <xdr:row>2</xdr:row>
          <xdr:rowOff>104775</xdr:rowOff>
        </xdr:to>
        <xdr:sp macro="" textlink="">
          <xdr:nvSpPr>
            <xdr:cNvPr id="52225" name="Butto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Golfbana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695325</xdr:colOff>
          <xdr:row>1</xdr:row>
          <xdr:rowOff>9525</xdr:rowOff>
        </xdr:from>
        <xdr:to>
          <xdr:col>10</xdr:col>
          <xdr:colOff>0</xdr:colOff>
          <xdr:row>2</xdr:row>
          <xdr:rowOff>95250</xdr:rowOff>
        </xdr:to>
        <xdr:sp macro="" textlink="">
          <xdr:nvSpPr>
            <xdr:cNvPr id="52226" name="Butto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152400</xdr:rowOff>
        </xdr:from>
        <xdr:to>
          <xdr:col>8</xdr:col>
          <xdr:colOff>200025</xdr:colOff>
          <xdr:row>20</xdr:row>
          <xdr:rowOff>133350</xdr:rowOff>
        </xdr:to>
        <xdr:sp macro="" textlink="">
          <xdr:nvSpPr>
            <xdr:cNvPr id="52228" name="Button 4" hidden="1">
              <a:extLst>
                <a:ext uri="{63B3BB69-23CF-44E3-9099-C40C66FF867C}">
                  <a14:compatExt spid="_x0000_s5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142875</xdr:rowOff>
        </xdr:from>
        <xdr:to>
          <xdr:col>8</xdr:col>
          <xdr:colOff>200025</xdr:colOff>
          <xdr:row>25</xdr:row>
          <xdr:rowOff>133350</xdr:rowOff>
        </xdr:to>
        <xdr:sp macro="" textlink="">
          <xdr:nvSpPr>
            <xdr:cNvPr id="52229" name="Button 5" hidden="1">
              <a:extLst>
                <a:ext uri="{63B3BB69-23CF-44E3-9099-C40C66FF867C}">
                  <a14:compatExt spid="_x0000_s5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Rensa</a:t>
              </a:r>
            </a:p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28575</xdr:rowOff>
        </xdr:from>
        <xdr:to>
          <xdr:col>5</xdr:col>
          <xdr:colOff>0</xdr:colOff>
          <xdr:row>2</xdr:row>
          <xdr:rowOff>104775</xdr:rowOff>
        </xdr:to>
        <xdr:sp macro="" textlink="">
          <xdr:nvSpPr>
            <xdr:cNvPr id="53249" name="Butto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Golfbana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571500</xdr:colOff>
          <xdr:row>1</xdr:row>
          <xdr:rowOff>9525</xdr:rowOff>
        </xdr:from>
        <xdr:to>
          <xdr:col>10</xdr:col>
          <xdr:colOff>0</xdr:colOff>
          <xdr:row>2</xdr:row>
          <xdr:rowOff>95250</xdr:rowOff>
        </xdr:to>
        <xdr:sp macro="" textlink="">
          <xdr:nvSpPr>
            <xdr:cNvPr id="53250" name="Butto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Välj</a:t>
              </a:r>
              <a:r>
                <a:rPr lang="en-GB" sz="12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 </a:t>
              </a: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152400</xdr:rowOff>
        </xdr:from>
        <xdr:to>
          <xdr:col>8</xdr:col>
          <xdr:colOff>200025</xdr:colOff>
          <xdr:row>20</xdr:row>
          <xdr:rowOff>133350</xdr:rowOff>
        </xdr:to>
        <xdr:sp macro="" textlink="">
          <xdr:nvSpPr>
            <xdr:cNvPr id="53252" name="Button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142875</xdr:rowOff>
        </xdr:from>
        <xdr:to>
          <xdr:col>8</xdr:col>
          <xdr:colOff>200025</xdr:colOff>
          <xdr:row>25</xdr:row>
          <xdr:rowOff>133350</xdr:rowOff>
        </xdr:to>
        <xdr:sp macro="" textlink="">
          <xdr:nvSpPr>
            <xdr:cNvPr id="53253" name="Button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Rensa</a:t>
              </a:r>
            </a:p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21"/>
  <sheetViews>
    <sheetView workbookViewId="0">
      <selection sqref="A1:G1"/>
    </sheetView>
  </sheetViews>
  <sheetFormatPr defaultRowHeight="15" x14ac:dyDescent="0.2"/>
  <cols>
    <col min="1" max="1" width="10" style="4" customWidth="1"/>
    <col min="2" max="2" width="11.7109375" style="4" customWidth="1"/>
    <col min="3" max="3" width="23.140625" style="4" bestFit="1" customWidth="1"/>
    <col min="4" max="4" width="14.42578125" style="4" bestFit="1" customWidth="1"/>
    <col min="5" max="5" width="11.5703125" style="4" bestFit="1" customWidth="1"/>
    <col min="6" max="6" width="8" style="4" customWidth="1"/>
    <col min="7" max="7" width="9.140625" style="4"/>
    <col min="8" max="8" width="9.140625" style="4" hidden="1" customWidth="1"/>
    <col min="9" max="9" width="20.5703125" style="4" hidden="1" customWidth="1"/>
    <col min="10" max="10" width="5.7109375" style="4" hidden="1" customWidth="1"/>
    <col min="11" max="11" width="6.28515625" style="4" hidden="1" customWidth="1"/>
    <col min="12" max="12" width="5.7109375" style="4" hidden="1" customWidth="1"/>
    <col min="13" max="18" width="9.140625" style="4" hidden="1" customWidth="1"/>
    <col min="19" max="16384" width="9.140625" style="4"/>
  </cols>
  <sheetData>
    <row r="1" spans="1:32" ht="22.5" x14ac:dyDescent="0.3">
      <c r="A1" s="265" t="s">
        <v>194</v>
      </c>
      <c r="B1" s="265"/>
      <c r="C1" s="265"/>
      <c r="D1" s="265"/>
      <c r="E1" s="265"/>
      <c r="F1" s="265"/>
      <c r="G1" s="26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">
      <c r="A4" s="5" t="s">
        <v>1</v>
      </c>
      <c r="B4" s="5" t="s">
        <v>83</v>
      </c>
      <c r="C4" s="6" t="s">
        <v>0</v>
      </c>
      <c r="D4" s="5" t="s">
        <v>63</v>
      </c>
      <c r="E4" s="5" t="s">
        <v>10</v>
      </c>
      <c r="F4" s="263" t="s">
        <v>11</v>
      </c>
      <c r="G4" s="26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">
      <c r="A5" s="7" t="s">
        <v>166</v>
      </c>
      <c r="B5" s="7">
        <f t="shared" ref="B5:B15" ca="1" si="0">RAND()</f>
        <v>0.79289235070171493</v>
      </c>
      <c r="C5" s="8" t="s">
        <v>3</v>
      </c>
      <c r="D5" s="9">
        <v>6.3</v>
      </c>
      <c r="E5" s="7" t="s">
        <v>4</v>
      </c>
      <c r="F5" s="7" t="s">
        <v>5</v>
      </c>
      <c r="G5" s="10" t="s">
        <v>6</v>
      </c>
      <c r="H5" s="3">
        <f ca="1">IF(COUNTA($A5),B5,"")</f>
        <v>0.79289235070171493</v>
      </c>
      <c r="I5" s="3" t="str">
        <f>IF(COUNTA($A5),C5,"")</f>
        <v>Håkan Dahl</v>
      </c>
      <c r="J5" s="3">
        <f>IF(COUNTA($A5),D5,"")</f>
        <v>6.3</v>
      </c>
      <c r="K5" s="3" t="str">
        <f>IF(COUNTA($A5),E5,"")</f>
        <v>Herr</v>
      </c>
      <c r="L5" s="3" t="str">
        <f>IF(COUNTA($A5),F5,"")</f>
        <v>Gul</v>
      </c>
      <c r="M5" s="3" t="s">
        <v>102</v>
      </c>
      <c r="N5" s="3">
        <v>0.18130766308733826</v>
      </c>
      <c r="O5" s="3" t="s">
        <v>97</v>
      </c>
      <c r="P5" s="3">
        <v>9.1999999999999993</v>
      </c>
      <c r="Q5" s="3" t="s">
        <v>4</v>
      </c>
      <c r="R5" s="3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">
      <c r="A6" s="7" t="s">
        <v>166</v>
      </c>
      <c r="B6" s="7">
        <f t="shared" ca="1" si="0"/>
        <v>0.21228015358456342</v>
      </c>
      <c r="C6" s="8" t="s">
        <v>91</v>
      </c>
      <c r="D6" s="9">
        <v>7</v>
      </c>
      <c r="E6" s="7" t="s">
        <v>4</v>
      </c>
      <c r="F6" s="7" t="s">
        <v>5</v>
      </c>
      <c r="G6" s="10" t="s">
        <v>6</v>
      </c>
      <c r="H6" s="3">
        <f t="shared" ref="H6:H16" ca="1" si="1">IF(COUNTA($A6),B6,"")</f>
        <v>0.21228015358456342</v>
      </c>
      <c r="I6" s="3" t="str">
        <f t="shared" ref="I6:I16" si="2">IF(COUNTA($A6),C6,"")</f>
        <v>Fredrik Axén</v>
      </c>
      <c r="J6" s="3">
        <f t="shared" ref="J6:J16" si="3">IF(COUNTA($A6),D6,"")</f>
        <v>7</v>
      </c>
      <c r="K6" s="3" t="str">
        <f t="shared" ref="K6:K16" si="4">IF(COUNTA($A6),E6,"")</f>
        <v>Herr</v>
      </c>
      <c r="L6" s="3" t="str">
        <f t="shared" ref="L6:L16" si="5">IF(COUNTA($A6),F6,"")</f>
        <v>Gul</v>
      </c>
      <c r="M6" s="3" t="s">
        <v>102</v>
      </c>
      <c r="N6" s="3">
        <v>0.19173002660960581</v>
      </c>
      <c r="O6" s="3" t="s">
        <v>100</v>
      </c>
      <c r="P6" s="3">
        <v>8.3000000000000007</v>
      </c>
      <c r="Q6" s="3" t="s">
        <v>4</v>
      </c>
      <c r="R6" s="3" t="s">
        <v>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">
      <c r="A7" s="7" t="s">
        <v>166</v>
      </c>
      <c r="B7" s="7">
        <f t="shared" ca="1" si="0"/>
        <v>0.8534077928559578</v>
      </c>
      <c r="C7" s="8" t="s">
        <v>92</v>
      </c>
      <c r="D7" s="9">
        <v>8.4</v>
      </c>
      <c r="E7" s="7" t="s">
        <v>4</v>
      </c>
      <c r="F7" s="7" t="s">
        <v>5</v>
      </c>
      <c r="G7" s="10" t="s">
        <v>6</v>
      </c>
      <c r="H7" s="3">
        <f t="shared" ca="1" si="1"/>
        <v>0.8534077928559578</v>
      </c>
      <c r="I7" s="3" t="str">
        <f t="shared" si="2"/>
        <v>Ronny Strand</v>
      </c>
      <c r="J7" s="3">
        <f t="shared" si="3"/>
        <v>8.4</v>
      </c>
      <c r="K7" s="3" t="str">
        <f t="shared" si="4"/>
        <v>Herr</v>
      </c>
      <c r="L7" s="3" t="str">
        <f t="shared" si="5"/>
        <v>Gul</v>
      </c>
      <c r="M7" s="3" t="s">
        <v>102</v>
      </c>
      <c r="N7" s="3">
        <v>0.24950189996997185</v>
      </c>
      <c r="O7" s="3" t="s">
        <v>94</v>
      </c>
      <c r="P7" s="3">
        <v>5.5</v>
      </c>
      <c r="Q7" s="3" t="s">
        <v>4</v>
      </c>
      <c r="R7" s="3" t="s">
        <v>5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">
      <c r="A8" s="7" t="s">
        <v>166</v>
      </c>
      <c r="B8" s="7">
        <f t="shared" ca="1" si="0"/>
        <v>5.7106656608807427E-4</v>
      </c>
      <c r="C8" s="8" t="s">
        <v>94</v>
      </c>
      <c r="D8" s="9">
        <v>9</v>
      </c>
      <c r="E8" s="7" t="s">
        <v>4</v>
      </c>
      <c r="F8" s="7" t="s">
        <v>5</v>
      </c>
      <c r="G8" s="10" t="s">
        <v>6</v>
      </c>
      <c r="H8" s="3">
        <f t="shared" ca="1" si="1"/>
        <v>5.7106656608807427E-4</v>
      </c>
      <c r="I8" s="3" t="str">
        <f t="shared" si="2"/>
        <v>Ken Gustafsson</v>
      </c>
      <c r="J8" s="3">
        <f t="shared" si="3"/>
        <v>9</v>
      </c>
      <c r="K8" s="3" t="str">
        <f t="shared" si="4"/>
        <v>Herr</v>
      </c>
      <c r="L8" s="3" t="str">
        <f t="shared" si="5"/>
        <v>Gul</v>
      </c>
      <c r="M8" s="3" t="s">
        <v>102</v>
      </c>
      <c r="N8" s="3">
        <v>0.32359124391004457</v>
      </c>
      <c r="O8" s="3" t="s">
        <v>101</v>
      </c>
      <c r="P8" s="3">
        <v>17.7</v>
      </c>
      <c r="Q8" s="3" t="s">
        <v>4</v>
      </c>
      <c r="R8" s="3" t="s">
        <v>5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">
      <c r="A9" s="7" t="s">
        <v>166</v>
      </c>
      <c r="B9" s="7">
        <f t="shared" ca="1" si="0"/>
        <v>0.13375969283821776</v>
      </c>
      <c r="C9" s="8" t="s">
        <v>99</v>
      </c>
      <c r="D9" s="9">
        <v>9.6999999999999993</v>
      </c>
      <c r="E9" s="7" t="s">
        <v>4</v>
      </c>
      <c r="F9" s="7" t="s">
        <v>5</v>
      </c>
      <c r="G9" s="10" t="s">
        <v>6</v>
      </c>
      <c r="H9" s="3">
        <f t="shared" ca="1" si="1"/>
        <v>0.13375969283821776</v>
      </c>
      <c r="I9" s="3" t="str">
        <f t="shared" si="2"/>
        <v>Tobias Jansson</v>
      </c>
      <c r="J9" s="3">
        <f t="shared" si="3"/>
        <v>9.6999999999999993</v>
      </c>
      <c r="K9" s="3" t="str">
        <f t="shared" si="4"/>
        <v>Herr</v>
      </c>
      <c r="L9" s="3" t="str">
        <f t="shared" si="5"/>
        <v>Gul</v>
      </c>
      <c r="M9" s="3" t="s">
        <v>102</v>
      </c>
      <c r="N9" s="3">
        <v>0.326857770651658</v>
      </c>
      <c r="O9" s="3" t="s">
        <v>99</v>
      </c>
      <c r="P9" s="3">
        <v>10.1</v>
      </c>
      <c r="Q9" s="3" t="s">
        <v>4</v>
      </c>
      <c r="R9" s="3" t="s">
        <v>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">
      <c r="A10" s="7" t="s">
        <v>166</v>
      </c>
      <c r="B10" s="7">
        <f t="shared" ca="1" si="0"/>
        <v>2.6589285123984507E-2</v>
      </c>
      <c r="C10" s="8" t="s">
        <v>100</v>
      </c>
      <c r="D10" s="9">
        <v>10</v>
      </c>
      <c r="E10" s="7" t="s">
        <v>4</v>
      </c>
      <c r="F10" s="7" t="s">
        <v>5</v>
      </c>
      <c r="G10" s="10" t="s">
        <v>6</v>
      </c>
      <c r="H10" s="3">
        <f t="shared" ca="1" si="1"/>
        <v>2.6589285123984507E-2</v>
      </c>
      <c r="I10" s="3" t="str">
        <f t="shared" si="2"/>
        <v>Per Granell</v>
      </c>
      <c r="J10" s="3">
        <f t="shared" si="3"/>
        <v>10</v>
      </c>
      <c r="K10" s="3" t="str">
        <f t="shared" si="4"/>
        <v>Herr</v>
      </c>
      <c r="L10" s="3" t="str">
        <f t="shared" si="5"/>
        <v>Gul</v>
      </c>
      <c r="M10" s="3" t="s">
        <v>102</v>
      </c>
      <c r="N10" s="3">
        <v>0.47785429464421947</v>
      </c>
      <c r="O10" s="3" t="s">
        <v>95</v>
      </c>
      <c r="P10" s="3">
        <v>15.5</v>
      </c>
      <c r="Q10" s="3" t="s">
        <v>4</v>
      </c>
      <c r="R10" s="3" t="s">
        <v>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">
      <c r="A11" s="7" t="s">
        <v>166</v>
      </c>
      <c r="B11" s="7">
        <f t="shared" ca="1" si="0"/>
        <v>0.34691352487789318</v>
      </c>
      <c r="C11" s="8" t="s">
        <v>93</v>
      </c>
      <c r="D11" s="9">
        <v>10.3</v>
      </c>
      <c r="E11" s="7" t="s">
        <v>4</v>
      </c>
      <c r="F11" s="7" t="s">
        <v>5</v>
      </c>
      <c r="G11" s="10" t="s">
        <v>6</v>
      </c>
      <c r="H11" s="3">
        <f t="shared" ca="1" si="1"/>
        <v>0.34691352487789318</v>
      </c>
      <c r="I11" s="3" t="str">
        <f t="shared" si="2"/>
        <v>Kenneth Nilsson</v>
      </c>
      <c r="J11" s="3">
        <f t="shared" si="3"/>
        <v>10.3</v>
      </c>
      <c r="K11" s="3" t="str">
        <f t="shared" si="4"/>
        <v>Herr</v>
      </c>
      <c r="L11" s="3" t="str">
        <f t="shared" si="5"/>
        <v>Gul</v>
      </c>
      <c r="M11" s="3" t="s">
        <v>102</v>
      </c>
      <c r="N11" s="3">
        <v>0.52495790410966325</v>
      </c>
      <c r="O11" s="3" t="s">
        <v>93</v>
      </c>
      <c r="P11" s="3">
        <v>11.1</v>
      </c>
      <c r="Q11" s="3" t="s">
        <v>4</v>
      </c>
      <c r="R11" s="3" t="s">
        <v>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">
      <c r="A12" s="7" t="s">
        <v>166</v>
      </c>
      <c r="B12" s="7">
        <f t="shared" ca="1" si="0"/>
        <v>0.27362743938155931</v>
      </c>
      <c r="C12" s="8" t="s">
        <v>97</v>
      </c>
      <c r="D12" s="9">
        <v>10.6</v>
      </c>
      <c r="E12" s="7" t="s">
        <v>4</v>
      </c>
      <c r="F12" s="7" t="s">
        <v>5</v>
      </c>
      <c r="G12" s="10" t="s">
        <v>6</v>
      </c>
      <c r="H12" s="3">
        <f t="shared" ca="1" si="1"/>
        <v>0.27362743938155931</v>
      </c>
      <c r="I12" s="3" t="str">
        <f t="shared" si="2"/>
        <v>Tobias Granell</v>
      </c>
      <c r="J12" s="3">
        <f t="shared" si="3"/>
        <v>10.6</v>
      </c>
      <c r="K12" s="3" t="str">
        <f t="shared" si="4"/>
        <v>Herr</v>
      </c>
      <c r="L12" s="3" t="str">
        <f t="shared" si="5"/>
        <v>Gul</v>
      </c>
      <c r="M12" s="3" t="s">
        <v>102</v>
      </c>
      <c r="N12" s="3">
        <v>0.53420045860225285</v>
      </c>
      <c r="O12" s="3" t="s">
        <v>96</v>
      </c>
      <c r="P12" s="3">
        <v>16.899999999999999</v>
      </c>
      <c r="Q12" s="3" t="s">
        <v>4</v>
      </c>
      <c r="R12" s="3" t="s">
        <v>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">
      <c r="A13" s="7" t="s">
        <v>166</v>
      </c>
      <c r="B13" s="7">
        <f t="shared" ca="1" si="0"/>
        <v>0.40205504006824266</v>
      </c>
      <c r="C13" s="8" t="s">
        <v>98</v>
      </c>
      <c r="D13" s="9">
        <v>11.2</v>
      </c>
      <c r="E13" s="7" t="s">
        <v>4</v>
      </c>
      <c r="F13" s="7" t="s">
        <v>5</v>
      </c>
      <c r="G13" s="10" t="s">
        <v>6</v>
      </c>
      <c r="H13" s="3">
        <f t="shared" ca="1" si="1"/>
        <v>0.40205504006824266</v>
      </c>
      <c r="I13" s="3" t="str">
        <f t="shared" si="2"/>
        <v>Tommy Mjörnerud</v>
      </c>
      <c r="J13" s="3">
        <f t="shared" si="3"/>
        <v>11.2</v>
      </c>
      <c r="K13" s="3" t="str">
        <f t="shared" si="4"/>
        <v>Herr</v>
      </c>
      <c r="L13" s="3" t="str">
        <f t="shared" si="5"/>
        <v>Gul</v>
      </c>
      <c r="M13" s="3" t="s">
        <v>102</v>
      </c>
      <c r="N13" s="3">
        <v>0.54813625113733622</v>
      </c>
      <c r="O13" s="3" t="s">
        <v>91</v>
      </c>
      <c r="P13" s="3">
        <v>7.1</v>
      </c>
      <c r="Q13" s="3" t="s">
        <v>4</v>
      </c>
      <c r="R13" s="3" t="s">
        <v>5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">
      <c r="A14" s="7" t="s">
        <v>166</v>
      </c>
      <c r="B14" s="7">
        <f t="shared" ca="1" si="0"/>
        <v>0.38699073855059951</v>
      </c>
      <c r="C14" s="8" t="s">
        <v>96</v>
      </c>
      <c r="D14" s="9">
        <v>14.9</v>
      </c>
      <c r="E14" s="7" t="s">
        <v>4</v>
      </c>
      <c r="F14" s="7" t="s">
        <v>5</v>
      </c>
      <c r="G14" s="10" t="s">
        <v>6</v>
      </c>
      <c r="H14" s="3">
        <f t="shared" ca="1" si="1"/>
        <v>0.38699073855059951</v>
      </c>
      <c r="I14" s="3" t="str">
        <f>IF(COUNTA($A14),C14,"")</f>
        <v>Jörgen Granell</v>
      </c>
      <c r="J14" s="3">
        <f t="shared" si="3"/>
        <v>14.9</v>
      </c>
      <c r="K14" s="3" t="str">
        <f t="shared" si="4"/>
        <v>Herr</v>
      </c>
      <c r="L14" s="3" t="str">
        <f t="shared" si="5"/>
        <v>Gul</v>
      </c>
      <c r="M14" s="3" t="s">
        <v>102</v>
      </c>
      <c r="N14" s="3">
        <v>0.61514259724060882</v>
      </c>
      <c r="O14" s="3" t="s">
        <v>3</v>
      </c>
      <c r="P14" s="3">
        <v>8</v>
      </c>
      <c r="Q14" s="3" t="s">
        <v>4</v>
      </c>
      <c r="R14" s="3" t="s">
        <v>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">
      <c r="A15" s="7" t="s">
        <v>166</v>
      </c>
      <c r="B15" s="7">
        <f t="shared" ca="1" si="0"/>
        <v>0.95368309550400043</v>
      </c>
      <c r="C15" s="8" t="s">
        <v>95</v>
      </c>
      <c r="D15" s="9">
        <v>16.5</v>
      </c>
      <c r="E15" s="7" t="s">
        <v>4</v>
      </c>
      <c r="F15" s="7" t="s">
        <v>5</v>
      </c>
      <c r="G15" s="10" t="s">
        <v>6</v>
      </c>
      <c r="H15" s="3">
        <f t="shared" ca="1" si="1"/>
        <v>0.95368309550400043</v>
      </c>
      <c r="I15" s="3" t="str">
        <f t="shared" si="2"/>
        <v>Kenneth Burman</v>
      </c>
      <c r="J15" s="3">
        <f t="shared" si="3"/>
        <v>16.5</v>
      </c>
      <c r="K15" s="3" t="str">
        <f t="shared" si="4"/>
        <v>Herr</v>
      </c>
      <c r="L15" s="3" t="str">
        <f t="shared" si="5"/>
        <v>Gul</v>
      </c>
      <c r="M15" s="3" t="s">
        <v>102</v>
      </c>
      <c r="N15" s="3">
        <v>0.69023806296832224</v>
      </c>
      <c r="O15" s="3" t="s">
        <v>92</v>
      </c>
      <c r="P15" s="3">
        <v>9</v>
      </c>
      <c r="Q15" s="3" t="s">
        <v>4</v>
      </c>
      <c r="R15" s="3" t="s">
        <v>5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">
      <c r="A16" s="11" t="s">
        <v>166</v>
      </c>
      <c r="B16" s="11">
        <v>0.32359124391004457</v>
      </c>
      <c r="C16" s="12" t="s">
        <v>101</v>
      </c>
      <c r="D16" s="13">
        <v>17.2</v>
      </c>
      <c r="E16" s="11" t="s">
        <v>4</v>
      </c>
      <c r="F16" s="11" t="s">
        <v>5</v>
      </c>
      <c r="G16" s="14" t="s">
        <v>6</v>
      </c>
      <c r="H16" s="3">
        <f t="shared" si="1"/>
        <v>0.32359124391004457</v>
      </c>
      <c r="I16" s="3" t="str">
        <f t="shared" si="2"/>
        <v>Robert Asp</v>
      </c>
      <c r="J16" s="3">
        <f t="shared" si="3"/>
        <v>17.2</v>
      </c>
      <c r="K16" s="3" t="str">
        <f t="shared" si="4"/>
        <v>Herr</v>
      </c>
      <c r="L16" s="3" t="str">
        <f t="shared" si="5"/>
        <v>Gul</v>
      </c>
      <c r="M16" s="3" t="s">
        <v>102</v>
      </c>
      <c r="N16" s="3">
        <v>0.74288947921684945</v>
      </c>
      <c r="O16" s="3" t="s">
        <v>98</v>
      </c>
      <c r="P16" s="3">
        <v>12.7</v>
      </c>
      <c r="Q16" s="3" t="s">
        <v>4</v>
      </c>
      <c r="R16" s="3" t="s">
        <v>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</sheetData>
  <sortState ref="A5:G16">
    <sortCondition ref="D5"/>
  </sortState>
  <mergeCells count="2">
    <mergeCell ref="F4:G4"/>
    <mergeCell ref="A1:G1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Button 1">
              <controlPr defaultSize="0" print="0" autoFill="0" autoPict="0" macro="[0]!Sortera_HCP">
                <anchor moveWithCells="1" sizeWithCells="1">
                  <from>
                    <xdr:col>0</xdr:col>
                    <xdr:colOff>190500</xdr:colOff>
                    <xdr:row>1</xdr:row>
                    <xdr:rowOff>66675</xdr:rowOff>
                  </from>
                  <to>
                    <xdr:col>2</xdr:col>
                    <xdr:colOff>1304925</xdr:colOff>
                    <xdr:row>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017">
    <pageSetUpPr fitToPage="1"/>
  </sheetPr>
  <dimension ref="A1:M33"/>
  <sheetViews>
    <sheetView showGridLines="0" topLeftCell="A19" zoomScaleNormal="100" workbookViewId="0">
      <selection activeCell="A20" sqref="A20:F32"/>
    </sheetView>
  </sheetViews>
  <sheetFormatPr defaultRowHeight="12.75" x14ac:dyDescent="0.2"/>
  <cols>
    <col min="1" max="1" width="5.7109375" style="15" customWidth="1"/>
    <col min="2" max="2" width="7.5703125" style="15" customWidth="1"/>
    <col min="3" max="3" width="50.7109375" style="15" customWidth="1"/>
    <col min="4" max="11" width="14.7109375" style="17" customWidth="1"/>
    <col min="12" max="12" width="4.7109375" style="17" customWidth="1"/>
    <col min="13" max="16384" width="9.140625" style="15"/>
  </cols>
  <sheetData>
    <row r="1" spans="1:13" s="3" customFormat="1" ht="21" customHeight="1" x14ac:dyDescent="0.2">
      <c r="C1" s="150" t="s">
        <v>9</v>
      </c>
      <c r="D1" s="236" t="s">
        <v>64</v>
      </c>
      <c r="E1" s="236"/>
      <c r="F1" s="39"/>
      <c r="G1" s="154"/>
      <c r="H1" s="150" t="s">
        <v>12</v>
      </c>
      <c r="I1" s="304">
        <v>42917</v>
      </c>
      <c r="J1" s="304"/>
      <c r="K1" s="151"/>
      <c r="L1" s="152"/>
    </row>
    <row r="2" spans="1:13" ht="21" customHeight="1" x14ac:dyDescent="0.2">
      <c r="C2" s="39"/>
      <c r="D2" s="39"/>
      <c r="E2" s="39"/>
      <c r="F2" s="39"/>
      <c r="G2" s="39"/>
      <c r="H2" s="39"/>
      <c r="I2" s="39"/>
      <c r="J2" s="39"/>
    </row>
    <row r="3" spans="1:13" ht="21" customHeight="1" thickBot="1" x14ac:dyDescent="0.25">
      <c r="C3" s="39"/>
      <c r="D3" s="39"/>
      <c r="E3" s="39"/>
      <c r="F3" s="39"/>
      <c r="G3" s="39"/>
      <c r="H3" s="39"/>
      <c r="I3" s="39"/>
      <c r="J3" s="39"/>
    </row>
    <row r="4" spans="1:13" s="24" customFormat="1" ht="26.25" thickBot="1" x14ac:dyDescent="0.25">
      <c r="A4" s="86"/>
      <c r="B4" s="87"/>
      <c r="C4" s="81" t="s">
        <v>0</v>
      </c>
      <c r="D4" s="82" t="s">
        <v>8</v>
      </c>
      <c r="E4" s="83" t="s">
        <v>160</v>
      </c>
      <c r="F4" s="84" t="s">
        <v>11</v>
      </c>
      <c r="G4" s="84" t="s">
        <v>2</v>
      </c>
      <c r="H4" s="85" t="s">
        <v>13</v>
      </c>
      <c r="I4" s="95" t="s">
        <v>161</v>
      </c>
      <c r="J4" s="88" t="s">
        <v>158</v>
      </c>
      <c r="K4" s="96" t="s">
        <v>162</v>
      </c>
      <c r="L4" s="19"/>
    </row>
    <row r="5" spans="1:13" ht="21" customHeight="1" x14ac:dyDescent="0.2">
      <c r="A5" s="144">
        <v>1</v>
      </c>
      <c r="B5" s="75" t="s">
        <v>166</v>
      </c>
      <c r="C5" s="162" t="s">
        <v>3</v>
      </c>
      <c r="D5" s="166"/>
      <c r="E5" s="75" t="s">
        <v>7</v>
      </c>
      <c r="F5" s="75" t="s">
        <v>6</v>
      </c>
      <c r="G5" s="311">
        <f>IF(A5&gt;COUNTA($B$5:$B$16),"",IF(4*(ROUNDUP((COUNTA($B$5:$B$16)/4),0)-(COUNTA($B$5:$B$16)/4))&gt;INT(A5/3-1/3),INT(A5/3+2/3),INT((A5+4*(ROUNDUP((COUNTA($B$5:$B$16)/4),0)-(COUNTA($B$5:$B$16)/4))-0.25)/4)+1))</f>
        <v>1</v>
      </c>
      <c r="H5" s="315" t="s">
        <v>195</v>
      </c>
      <c r="I5" s="210">
        <v>77</v>
      </c>
      <c r="J5" s="75">
        <v>2</v>
      </c>
      <c r="K5" s="176">
        <f t="shared" ref="K5:K16" si="0">IF(COUNT(I5),I5-J5,"")</f>
        <v>75</v>
      </c>
      <c r="L5" s="20"/>
    </row>
    <row r="6" spans="1:13" ht="21" customHeight="1" x14ac:dyDescent="0.2">
      <c r="A6" s="145">
        <v>2</v>
      </c>
      <c r="B6" s="147" t="s">
        <v>166</v>
      </c>
      <c r="C6" s="162" t="s">
        <v>91</v>
      </c>
      <c r="D6" s="166"/>
      <c r="E6" s="169" t="s">
        <v>7</v>
      </c>
      <c r="F6" s="147" t="s">
        <v>6</v>
      </c>
      <c r="G6" s="312"/>
      <c r="H6" s="316"/>
      <c r="I6" s="211">
        <v>75</v>
      </c>
      <c r="J6" s="147">
        <v>3</v>
      </c>
      <c r="K6" s="165">
        <f t="shared" si="0"/>
        <v>72</v>
      </c>
      <c r="L6" s="20"/>
    </row>
    <row r="7" spans="1:13" ht="21" customHeight="1" x14ac:dyDescent="0.2">
      <c r="A7" s="145">
        <v>3</v>
      </c>
      <c r="B7" s="147" t="s">
        <v>166</v>
      </c>
      <c r="C7" s="162" t="s">
        <v>92</v>
      </c>
      <c r="D7" s="166"/>
      <c r="E7" s="169" t="s">
        <v>7</v>
      </c>
      <c r="F7" s="147" t="s">
        <v>6</v>
      </c>
      <c r="G7" s="312"/>
      <c r="H7" s="316"/>
      <c r="I7" s="211">
        <v>78</v>
      </c>
      <c r="J7" s="147">
        <v>4</v>
      </c>
      <c r="K7" s="165">
        <f t="shared" si="0"/>
        <v>74</v>
      </c>
      <c r="L7" s="20"/>
    </row>
    <row r="8" spans="1:13" ht="21" customHeight="1" x14ac:dyDescent="0.2">
      <c r="A8" s="185">
        <v>4</v>
      </c>
      <c r="B8" s="98" t="s">
        <v>166</v>
      </c>
      <c r="C8" s="186" t="s">
        <v>94</v>
      </c>
      <c r="D8" s="187"/>
      <c r="E8" s="98" t="s">
        <v>7</v>
      </c>
      <c r="F8" s="98" t="s">
        <v>6</v>
      </c>
      <c r="G8" s="312"/>
      <c r="H8" s="316"/>
      <c r="I8" s="214"/>
      <c r="J8" s="98">
        <f>IF(A8&gt;COUNTA($B$5:$B$16),"",ROUND(IF(VLOOKUP(C8,Deltagare!$C$5:$F$16,3,FALSE)="Herr",IF(VLOOKUP(C8,Deltagare!$C$5:$F$16,4,FALSE)="Gul",VLOOKUP($D$1,Slope!$A$4:$J$91,2,FALSE),VLOOKUP($D$1,Slope!$A$4:$J$91,4,FALSE)),IF(VLOOKUP(C8,Deltagare!$C$5:$F$16,4,FALSE)="Gul",VLOOKUP($D$1,Slope!$A$4:$J$91,6,FALSE),VLOOKUP($D$1,Slope!$A$4:$J$91,8,FALSE)))-VLOOKUP($D$1,Slope!$A$4:$J$91,10,FALSE)+D8*IF(VLOOKUP(C8,Deltagare!$C$5:$F$16,3,FALSE)="Herr",IF(VLOOKUP(C8,Deltagare!$C$5:$F$16,4,FALSE)="Gul",VLOOKUP($D$1,Slope!$A$4:$J$91,3,FALSE),VLOOKUP($D$1,Slope!$A$4:$J$91,5,FALSE)),IF(VLOOKUP(C8,Deltagare!$C$5:$F$16,4,FALSE)="Gul",VLOOKUP($D$1,Slope!$A$4:$J$91,7,FALSE),VLOOKUP($D$1,Slope!$A$4:$J$91,9,FALSE)))/113,0))</f>
        <v>-1</v>
      </c>
      <c r="K8" s="189" t="str">
        <f t="shared" si="0"/>
        <v/>
      </c>
      <c r="L8" s="20"/>
    </row>
    <row r="9" spans="1:13" ht="21" customHeight="1" x14ac:dyDescent="0.2">
      <c r="A9" s="144">
        <v>5</v>
      </c>
      <c r="B9" s="192" t="s">
        <v>166</v>
      </c>
      <c r="C9" s="161" t="s">
        <v>99</v>
      </c>
      <c r="D9" s="191"/>
      <c r="E9" s="192" t="s">
        <v>7</v>
      </c>
      <c r="F9" s="192" t="s">
        <v>6</v>
      </c>
      <c r="G9" s="311">
        <f>IF(A9&gt;COUNTA($B$5:$B$16),"",IF(4*(ROUNDUP((COUNTA($B$5:$B$16)/4),0)-(COUNTA($B$5:$B$16)/4))&gt;INT(A9/3-1/3),INT(A9/3+2/3),INT((A9+4*(ROUNDUP((COUNTA($B$5:$B$16)/4),0)-(COUNTA($B$5:$B$16)/4))-0.25)/4)+1))</f>
        <v>2</v>
      </c>
      <c r="H9" s="315" t="s">
        <v>196</v>
      </c>
      <c r="I9" s="215">
        <v>82</v>
      </c>
      <c r="J9" s="192">
        <v>6</v>
      </c>
      <c r="K9" s="194">
        <f t="shared" si="0"/>
        <v>76</v>
      </c>
      <c r="L9" s="20"/>
    </row>
    <row r="10" spans="1:13" ht="21" customHeight="1" x14ac:dyDescent="0.2">
      <c r="A10" s="145">
        <v>6</v>
      </c>
      <c r="B10" s="169" t="s">
        <v>166</v>
      </c>
      <c r="C10" s="162" t="s">
        <v>100</v>
      </c>
      <c r="D10" s="168">
        <v>9.9</v>
      </c>
      <c r="E10" s="169" t="s">
        <v>7</v>
      </c>
      <c r="F10" s="169" t="s">
        <v>6</v>
      </c>
      <c r="G10" s="312"/>
      <c r="H10" s="316"/>
      <c r="I10" s="212">
        <v>85</v>
      </c>
      <c r="J10" s="169">
        <v>5</v>
      </c>
      <c r="K10" s="206">
        <f t="shared" si="0"/>
        <v>80</v>
      </c>
      <c r="L10" s="20"/>
    </row>
    <row r="11" spans="1:13" ht="21" customHeight="1" x14ac:dyDescent="0.2">
      <c r="A11" s="145">
        <v>7</v>
      </c>
      <c r="B11" s="169" t="s">
        <v>166</v>
      </c>
      <c r="C11" s="162" t="s">
        <v>93</v>
      </c>
      <c r="D11" s="168"/>
      <c r="E11" s="169" t="s">
        <v>7</v>
      </c>
      <c r="F11" s="169" t="s">
        <v>6</v>
      </c>
      <c r="G11" s="312"/>
      <c r="H11" s="316"/>
      <c r="I11" s="212">
        <v>74</v>
      </c>
      <c r="J11" s="169">
        <v>6</v>
      </c>
      <c r="K11" s="206">
        <f t="shared" si="0"/>
        <v>68</v>
      </c>
      <c r="L11" s="20"/>
    </row>
    <row r="12" spans="1:13" ht="21" customHeight="1" x14ac:dyDescent="0.2">
      <c r="A12" s="195">
        <v>8</v>
      </c>
      <c r="B12" s="199" t="s">
        <v>166</v>
      </c>
      <c r="C12" s="234" t="s">
        <v>97</v>
      </c>
      <c r="D12" s="235"/>
      <c r="E12" s="199" t="s">
        <v>7</v>
      </c>
      <c r="F12" s="199" t="s">
        <v>6</v>
      </c>
      <c r="G12" s="313"/>
      <c r="H12" s="317"/>
      <c r="I12" s="216">
        <v>83</v>
      </c>
      <c r="J12" s="199">
        <v>7</v>
      </c>
      <c r="K12" s="201">
        <f t="shared" si="0"/>
        <v>76</v>
      </c>
      <c r="L12" s="20"/>
    </row>
    <row r="13" spans="1:13" ht="21" customHeight="1" x14ac:dyDescent="0.2">
      <c r="A13" s="89">
        <v>9</v>
      </c>
      <c r="B13" s="75" t="s">
        <v>166</v>
      </c>
      <c r="C13" s="172" t="s">
        <v>98</v>
      </c>
      <c r="D13" s="173"/>
      <c r="E13" s="75" t="s">
        <v>7</v>
      </c>
      <c r="F13" s="75" t="s">
        <v>6</v>
      </c>
      <c r="G13" s="312">
        <f>IF(A13&gt;COUNTA($B$5:$B$16),"",IF(4*(ROUNDUP((COUNTA($B$5:$B$16)/4),0)-(COUNTA($B$5:$B$16)/4))&gt;INT(A13/3-1/3),INT(A13/3+2/3),INT((A13+4*(ROUNDUP((COUNTA($B$5:$B$16)/4),0)-(COUNTA($B$5:$B$16)/4))-0.25)/4)+1))</f>
        <v>3</v>
      </c>
      <c r="H13" s="316" t="s">
        <v>197</v>
      </c>
      <c r="I13" s="210">
        <v>86</v>
      </c>
      <c r="J13" s="75">
        <v>8</v>
      </c>
      <c r="K13" s="164">
        <f t="shared" si="0"/>
        <v>78</v>
      </c>
      <c r="L13" s="20"/>
    </row>
    <row r="14" spans="1:13" ht="21" customHeight="1" x14ac:dyDescent="0.2">
      <c r="A14" s="145">
        <v>10</v>
      </c>
      <c r="B14" s="147" t="s">
        <v>166</v>
      </c>
      <c r="C14" s="162" t="s">
        <v>96</v>
      </c>
      <c r="D14" s="166"/>
      <c r="E14" s="169" t="s">
        <v>7</v>
      </c>
      <c r="F14" s="147" t="s">
        <v>6</v>
      </c>
      <c r="G14" s="312"/>
      <c r="H14" s="316"/>
      <c r="I14" s="212">
        <v>89</v>
      </c>
      <c r="J14" s="147">
        <v>10</v>
      </c>
      <c r="K14" s="206">
        <f t="shared" si="0"/>
        <v>79</v>
      </c>
      <c r="L14" s="20"/>
    </row>
    <row r="15" spans="1:13" ht="21" customHeight="1" x14ac:dyDescent="0.2">
      <c r="A15" s="145">
        <v>11</v>
      </c>
      <c r="B15" s="147" t="s">
        <v>166</v>
      </c>
      <c r="C15" s="162" t="s">
        <v>95</v>
      </c>
      <c r="D15" s="166"/>
      <c r="E15" s="169" t="s">
        <v>7</v>
      </c>
      <c r="F15" s="147" t="s">
        <v>6</v>
      </c>
      <c r="G15" s="312"/>
      <c r="H15" s="316"/>
      <c r="I15" s="212"/>
      <c r="J15" s="147">
        <f>IF(A15&gt;COUNTA($B$5:$B$16),"",ROUND(IF(VLOOKUP(C15,Deltagare!$C$5:$F$16,3,FALSE)="Herr",IF(VLOOKUP(C15,Deltagare!$C$5:$F$16,4,FALSE)="Gul",VLOOKUP($D$1,Slope!$A$4:$J$91,2,FALSE),VLOOKUP($D$1,Slope!$A$4:$J$91,4,FALSE)),IF(VLOOKUP(C15,Deltagare!$C$5:$F$16,4,FALSE)="Gul",VLOOKUP($D$1,Slope!$A$4:$J$91,6,FALSE),VLOOKUP($D$1,Slope!$A$4:$J$91,8,FALSE)))-VLOOKUP($D$1,Slope!$A$4:$J$91,10,FALSE)+D15*IF(VLOOKUP(C15,Deltagare!$C$5:$F$16,3,FALSE)="Herr",IF(VLOOKUP(C15,Deltagare!$C$5:$F$16,4,FALSE)="Gul",VLOOKUP($D$1,Slope!$A$4:$J$91,3,FALSE),VLOOKUP($D$1,Slope!$A$4:$J$91,5,FALSE)),IF(VLOOKUP(C15,Deltagare!$C$5:$F$16,4,FALSE)="Gul",VLOOKUP($D$1,Slope!$A$4:$J$91,7,FALSE),VLOOKUP($D$1,Slope!$A$4:$J$91,9,FALSE)))/113,0))</f>
        <v>-1</v>
      </c>
      <c r="K15" s="206" t="str">
        <f t="shared" si="0"/>
        <v/>
      </c>
      <c r="L15" s="20"/>
    </row>
    <row r="16" spans="1:13" ht="21" customHeight="1" thickBot="1" x14ac:dyDescent="0.25">
      <c r="A16" s="148">
        <v>12</v>
      </c>
      <c r="B16" s="155" t="s">
        <v>166</v>
      </c>
      <c r="C16" s="163" t="s">
        <v>101</v>
      </c>
      <c r="D16" s="174"/>
      <c r="E16" s="170" t="s">
        <v>7</v>
      </c>
      <c r="F16" s="170" t="s">
        <v>6</v>
      </c>
      <c r="G16" s="314"/>
      <c r="H16" s="318"/>
      <c r="I16" s="213"/>
      <c r="J16" s="170">
        <f>IF(A16&gt;COUNTA($B$5:$B$16),"",ROUND(IF(VLOOKUP(C16,Deltagare!$C$5:$F$16,3,FALSE)="Herr",IF(VLOOKUP(C16,Deltagare!$C$5:$F$16,4,FALSE)="Gul",VLOOKUP($D$1,Slope!$A$4:$J$91,2,FALSE),VLOOKUP($D$1,Slope!$A$4:$J$91,4,FALSE)),IF(VLOOKUP(C16,Deltagare!$C$5:$F$16,4,FALSE)="Gul",VLOOKUP($D$1,Slope!$A$4:$J$91,6,FALSE),VLOOKUP($D$1,Slope!$A$4:$J$91,8,FALSE)))-VLOOKUP($D$1,Slope!$A$4:$J$91,10,FALSE)+D16*IF(VLOOKUP(C16,Deltagare!$C$5:$F$16,3,FALSE)="Herr",IF(VLOOKUP(C16,Deltagare!$C$5:$F$16,4,FALSE)="Gul",VLOOKUP($D$1,Slope!$A$4:$J$91,3,FALSE),VLOOKUP($D$1,Slope!$A$4:$J$91,5,FALSE)),IF(VLOOKUP(C16,Deltagare!$C$5:$F$16,4,FALSE)="Gul",VLOOKUP($D$1,Slope!$A$4:$J$91,7,FALSE),VLOOKUP($D$1,Slope!$A$4:$J$91,9,FALSE)))/113,0))</f>
        <v>-1</v>
      </c>
      <c r="K16" s="184" t="str">
        <f t="shared" si="0"/>
        <v/>
      </c>
      <c r="L16" s="90"/>
      <c r="M16" s="21"/>
    </row>
    <row r="18" spans="1:13" ht="13.5" thickBot="1" x14ac:dyDescent="0.25"/>
    <row r="19" spans="1:13" ht="24.75" x14ac:dyDescent="0.2">
      <c r="A19" s="301" t="s">
        <v>159</v>
      </c>
      <c r="B19" s="302"/>
      <c r="C19" s="302"/>
      <c r="D19" s="302"/>
      <c r="E19" s="302"/>
      <c r="F19" s="303"/>
      <c r="M19" s="17"/>
    </row>
    <row r="20" spans="1:13" x14ac:dyDescent="0.2">
      <c r="A20" s="91"/>
      <c r="B20" s="93"/>
      <c r="C20" s="92" t="s">
        <v>0</v>
      </c>
      <c r="D20" s="93" t="s">
        <v>8</v>
      </c>
      <c r="E20" s="93" t="s">
        <v>105</v>
      </c>
      <c r="F20" s="94" t="s">
        <v>77</v>
      </c>
      <c r="M20" s="17"/>
    </row>
    <row r="21" spans="1:13" ht="21" customHeight="1" x14ac:dyDescent="0.2">
      <c r="A21" s="237">
        <v>1</v>
      </c>
      <c r="B21" s="238"/>
      <c r="C21" s="239" t="s">
        <v>93</v>
      </c>
      <c r="D21" s="240">
        <v>10.3</v>
      </c>
      <c r="E21" s="238">
        <v>68</v>
      </c>
      <c r="F21" s="164"/>
      <c r="M21" s="17"/>
    </row>
    <row r="22" spans="1:13" ht="21" customHeight="1" x14ac:dyDescent="0.2">
      <c r="A22" s="241">
        <v>2</v>
      </c>
      <c r="B22" s="242"/>
      <c r="C22" s="243" t="s">
        <v>91</v>
      </c>
      <c r="D22" s="244">
        <v>7.8</v>
      </c>
      <c r="E22" s="242">
        <v>72</v>
      </c>
      <c r="F22" s="206"/>
      <c r="M22" s="17"/>
    </row>
    <row r="23" spans="1:13" ht="21" customHeight="1" x14ac:dyDescent="0.2">
      <c r="A23" s="241">
        <v>3</v>
      </c>
      <c r="B23" s="242"/>
      <c r="C23" s="243" t="s">
        <v>92</v>
      </c>
      <c r="D23" s="244">
        <v>9.1</v>
      </c>
      <c r="E23" s="242">
        <v>74</v>
      </c>
      <c r="F23" s="206"/>
      <c r="M23" s="17"/>
    </row>
    <row r="24" spans="1:13" ht="21" customHeight="1" x14ac:dyDescent="0.2">
      <c r="A24" s="145">
        <v>4</v>
      </c>
      <c r="B24" s="169"/>
      <c r="C24" s="162" t="s">
        <v>3</v>
      </c>
      <c r="D24" s="168">
        <v>7</v>
      </c>
      <c r="E24" s="169">
        <v>75</v>
      </c>
      <c r="F24" s="167"/>
      <c r="M24" s="17"/>
    </row>
    <row r="25" spans="1:13" ht="21" customHeight="1" x14ac:dyDescent="0.2">
      <c r="A25" s="145">
        <v>5</v>
      </c>
      <c r="B25" s="169"/>
      <c r="C25" s="162" t="s">
        <v>99</v>
      </c>
      <c r="D25" s="168">
        <v>11</v>
      </c>
      <c r="E25" s="169">
        <v>76</v>
      </c>
      <c r="F25" s="167"/>
      <c r="M25" s="17"/>
    </row>
    <row r="26" spans="1:13" ht="21" customHeight="1" x14ac:dyDescent="0.2">
      <c r="A26" s="145">
        <v>6</v>
      </c>
      <c r="B26" s="169"/>
      <c r="C26" s="162" t="s">
        <v>97</v>
      </c>
      <c r="D26" s="168">
        <v>11.3</v>
      </c>
      <c r="E26" s="169">
        <v>76</v>
      </c>
      <c r="F26" s="167"/>
      <c r="M26" s="17"/>
    </row>
    <row r="27" spans="1:13" ht="21" customHeight="1" x14ac:dyDescent="0.2">
      <c r="A27" s="145">
        <v>7</v>
      </c>
      <c r="B27" s="169"/>
      <c r="C27" s="162" t="s">
        <v>98</v>
      </c>
      <c r="D27" s="168">
        <v>12.1</v>
      </c>
      <c r="E27" s="169">
        <v>78</v>
      </c>
      <c r="F27" s="167"/>
      <c r="M27" s="17"/>
    </row>
    <row r="28" spans="1:13" ht="21" customHeight="1" x14ac:dyDescent="0.2">
      <c r="A28" s="145">
        <v>8</v>
      </c>
      <c r="B28" s="169"/>
      <c r="C28" s="162" t="s">
        <v>96</v>
      </c>
      <c r="D28" s="168">
        <v>14.9</v>
      </c>
      <c r="E28" s="169">
        <v>79</v>
      </c>
      <c r="F28" s="167"/>
      <c r="M28" s="17"/>
    </row>
    <row r="29" spans="1:13" ht="21" customHeight="1" x14ac:dyDescent="0.2">
      <c r="A29" s="145">
        <v>9</v>
      </c>
      <c r="B29" s="169"/>
      <c r="C29" s="162" t="s">
        <v>100</v>
      </c>
      <c r="D29" s="168">
        <v>9.9</v>
      </c>
      <c r="E29" s="169">
        <v>80</v>
      </c>
      <c r="F29" s="167"/>
      <c r="M29" s="17"/>
    </row>
    <row r="30" spans="1:13" ht="21" customHeight="1" x14ac:dyDescent="0.2">
      <c r="A30" s="145">
        <v>10</v>
      </c>
      <c r="B30" s="169"/>
      <c r="C30" s="162" t="s">
        <v>94</v>
      </c>
      <c r="D30" s="168"/>
      <c r="E30" s="169" t="s">
        <v>205</v>
      </c>
      <c r="F30" s="167"/>
      <c r="M30" s="17"/>
    </row>
    <row r="31" spans="1:13" ht="21" customHeight="1" x14ac:dyDescent="0.2">
      <c r="A31" s="145">
        <v>11</v>
      </c>
      <c r="B31" s="169"/>
      <c r="C31" s="162" t="s">
        <v>95</v>
      </c>
      <c r="D31" s="168"/>
      <c r="E31" s="169" t="s">
        <v>205</v>
      </c>
      <c r="F31" s="167"/>
      <c r="M31" s="17"/>
    </row>
    <row r="32" spans="1:13" ht="21" customHeight="1" thickBot="1" x14ac:dyDescent="0.25">
      <c r="A32" s="148">
        <v>12</v>
      </c>
      <c r="B32" s="170"/>
      <c r="C32" s="163" t="s">
        <v>101</v>
      </c>
      <c r="D32" s="174"/>
      <c r="E32" s="170" t="s">
        <v>205</v>
      </c>
      <c r="F32" s="171"/>
      <c r="M32" s="17"/>
    </row>
    <row r="33" spans="13:13" x14ac:dyDescent="0.2">
      <c r="M33" s="17"/>
    </row>
  </sheetData>
  <sortState ref="C21:E29">
    <sortCondition ref="E21:E29"/>
    <sortCondition ref="D21:D29"/>
  </sortState>
  <mergeCells count="8">
    <mergeCell ref="A19:F19"/>
    <mergeCell ref="I1:J1"/>
    <mergeCell ref="H5:H8"/>
    <mergeCell ref="H9:H12"/>
    <mergeCell ref="H13:H16"/>
    <mergeCell ref="G5:G8"/>
    <mergeCell ref="G9:G12"/>
    <mergeCell ref="G13:G16"/>
  </mergeCells>
  <phoneticPr fontId="0" type="noConversion"/>
  <pageMargins left="0.7" right="0.7" top="0.75" bottom="0.75" header="0.3" footer="0.3"/>
  <pageSetup paperSize="9" scale="70" orientation="landscape" horizontalDpi="360" verticalDpi="360" r:id="rId1"/>
  <headerFooter alignWithMargins="0">
    <oddHeader>&amp;C&amp;26Deltävling 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Button 1">
              <controlPr defaultSize="0" print="0" autoFill="0" autoLine="0" autoPict="0" macro="[0]!valjGolfbana">
                <anchor moveWithCells="1" siz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5</xdr:col>
                    <xdr:colOff>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Button 2">
              <controlPr defaultSize="0" print="0" autoFill="0" autoLine="0" autoPict="0" macro="[0]!valjDatum">
                <anchor moveWithCells="1" sizeWithCells="1">
                  <from>
                    <xdr:col>7</xdr:col>
                    <xdr:colOff>571500</xdr:colOff>
                    <xdr:row>1</xdr:row>
                    <xdr:rowOff>9525</xdr:rowOff>
                  </from>
                  <to>
                    <xdr:col>10</xdr:col>
                    <xdr:colOff>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Button 3">
              <controlPr defaultSize="0" print="0" autoFill="0" autoLine="0" autoPict="0" macro="[0]!Resultat_Deltävling">
                <anchor moveWithCells="1" siz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Button 4">
              <controlPr defaultSize="0" print="0" autoFill="0" autoLine="0" autoPict="0" macro="[0]!Rensa_Resultat">
                <anchor moveWithCells="1" sizeWithCells="1">
                  <from>
                    <xdr:col>6</xdr:col>
                    <xdr:colOff>38100</xdr:colOff>
                    <xdr:row>21</xdr:row>
                    <xdr:rowOff>142875</xdr:rowOff>
                  </from>
                  <to>
                    <xdr:col>8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015">
    <pageSetUpPr fitToPage="1"/>
  </sheetPr>
  <dimension ref="A1:M33"/>
  <sheetViews>
    <sheetView showGridLines="0" zoomScaleNormal="100" workbookViewId="0">
      <selection activeCell="A21" sqref="A21:E32"/>
    </sheetView>
  </sheetViews>
  <sheetFormatPr defaultRowHeight="12.75" x14ac:dyDescent="0.2"/>
  <cols>
    <col min="1" max="1" width="5.7109375" style="15" customWidth="1"/>
    <col min="2" max="2" width="10.7109375" style="15" hidden="1" customWidth="1"/>
    <col min="3" max="3" width="50.7109375" style="15" customWidth="1"/>
    <col min="4" max="11" width="14.7109375" style="17" customWidth="1"/>
    <col min="12" max="12" width="4.7109375" style="17" customWidth="1"/>
    <col min="13" max="16384" width="9.140625" style="15"/>
  </cols>
  <sheetData>
    <row r="1" spans="1:13" s="3" customFormat="1" ht="21" customHeight="1" x14ac:dyDescent="0.2">
      <c r="C1" s="150" t="s">
        <v>9</v>
      </c>
      <c r="D1" s="233" t="s">
        <v>72</v>
      </c>
      <c r="E1" s="233"/>
      <c r="F1" s="39"/>
      <c r="G1" s="154"/>
      <c r="H1" s="150" t="s">
        <v>12</v>
      </c>
      <c r="I1" s="304">
        <v>42966</v>
      </c>
      <c r="J1" s="304"/>
      <c r="K1" s="151"/>
      <c r="L1" s="152"/>
    </row>
    <row r="2" spans="1:13" ht="21" customHeight="1" x14ac:dyDescent="0.2">
      <c r="C2" s="39"/>
      <c r="D2" s="39"/>
      <c r="E2" s="39"/>
      <c r="F2" s="39"/>
      <c r="G2" s="39"/>
      <c r="H2" s="39"/>
      <c r="I2" s="39"/>
      <c r="J2" s="39"/>
    </row>
    <row r="3" spans="1:13" ht="21" customHeight="1" thickBot="1" x14ac:dyDescent="0.25">
      <c r="C3" s="39"/>
      <c r="D3" s="39"/>
      <c r="E3" s="39"/>
      <c r="F3" s="39"/>
      <c r="G3" s="39"/>
      <c r="H3" s="39"/>
      <c r="I3" s="39"/>
      <c r="J3" s="39"/>
    </row>
    <row r="4" spans="1:13" s="24" customFormat="1" ht="26.25" thickBot="1" x14ac:dyDescent="0.25">
      <c r="A4" s="86"/>
      <c r="B4" s="87"/>
      <c r="C4" s="81" t="s">
        <v>0</v>
      </c>
      <c r="D4" s="82" t="s">
        <v>8</v>
      </c>
      <c r="E4" s="83" t="s">
        <v>160</v>
      </c>
      <c r="F4" s="84" t="s">
        <v>11</v>
      </c>
      <c r="G4" s="84" t="s">
        <v>2</v>
      </c>
      <c r="H4" s="85" t="s">
        <v>13</v>
      </c>
      <c r="I4" s="95" t="s">
        <v>161</v>
      </c>
      <c r="J4" s="88" t="s">
        <v>158</v>
      </c>
      <c r="K4" s="96" t="s">
        <v>162</v>
      </c>
      <c r="L4" s="19"/>
    </row>
    <row r="5" spans="1:13" ht="21" customHeight="1" x14ac:dyDescent="0.2">
      <c r="A5" s="144">
        <v>1</v>
      </c>
      <c r="B5" s="75" t="s">
        <v>166</v>
      </c>
      <c r="C5" s="162" t="s">
        <v>3</v>
      </c>
      <c r="D5" s="166">
        <v>7.2</v>
      </c>
      <c r="E5" s="75" t="s">
        <v>4</v>
      </c>
      <c r="F5" s="75" t="s">
        <v>5</v>
      </c>
      <c r="G5" s="311">
        <f>IF(A5&gt;COUNTA($B$5:$B$16),"",IF(4*(ROUNDUP((COUNTA($B$5:$B$16)/4),0)-(COUNTA($B$5:$B$16)/4))&gt;INT(A5/3-1/3),INT(A5/3+2/3),INT((A5+4*(ROUNDUP((COUNTA($B$5:$B$16)/4),0)-(COUNTA($B$5:$B$16)/4))-0.25)/4)+1))</f>
        <v>1</v>
      </c>
      <c r="H5" s="315" t="s">
        <v>201</v>
      </c>
      <c r="I5" s="210">
        <v>89</v>
      </c>
      <c r="J5" s="75">
        <f>IF(A5&gt;COUNTA($B$5:$B$16),"",ROUND(IF(VLOOKUP(C5,Deltagare!$C$5:$F$16,3,FALSE)="Herr",IF(VLOOKUP(C5,Deltagare!$C$5:$F$16,4,FALSE)="Gul",VLOOKUP($D$1,Slope!$A$4:$J$91,2,FALSE),VLOOKUP($D$1,Slope!$A$4:$J$91,4,FALSE)),IF(VLOOKUP(C5,Deltagare!$C$5:$F$16,4,FALSE)="Gul",VLOOKUP($D$1,Slope!$A$4:$J$91,6,FALSE),VLOOKUP($D$1,Slope!$A$4:$J$91,8,FALSE)))-VLOOKUP($D$1,Slope!$A$4:$J$91,10,FALSE)+D5*IF(VLOOKUP(C5,Deltagare!$C$5:$F$16,3,FALSE)="Herr",IF(VLOOKUP(C5,Deltagare!$C$5:$F$16,4,FALSE)="Gul",VLOOKUP($D$1,Slope!$A$4:$J$91,3,FALSE),VLOOKUP($D$1,Slope!$A$4:$J$91,5,FALSE)),IF(VLOOKUP(C5,Deltagare!$C$5:$F$16,4,FALSE)="Gul",VLOOKUP($D$1,Slope!$A$4:$J$91,7,FALSE),VLOOKUP($D$1,Slope!$A$4:$J$91,9,FALSE)))/113,0))</f>
        <v>6</v>
      </c>
      <c r="K5" s="176">
        <f t="shared" ref="K5:K16" si="0">IF(COUNT(I5),I5-J5,"")</f>
        <v>83</v>
      </c>
      <c r="L5" s="20"/>
    </row>
    <row r="6" spans="1:13" ht="21" customHeight="1" x14ac:dyDescent="0.2">
      <c r="A6" s="145">
        <v>2</v>
      </c>
      <c r="B6" s="147" t="s">
        <v>166</v>
      </c>
      <c r="C6" s="162" t="s">
        <v>91</v>
      </c>
      <c r="D6" s="166">
        <v>7.6</v>
      </c>
      <c r="E6" s="147" t="s">
        <v>4</v>
      </c>
      <c r="F6" s="147" t="s">
        <v>5</v>
      </c>
      <c r="G6" s="312"/>
      <c r="H6" s="316"/>
      <c r="I6" s="211"/>
      <c r="J6" s="147">
        <f>IF(A6&gt;COUNTA($B$5:$B$16),"",ROUND(IF(VLOOKUP(C6,Deltagare!$C$5:$F$16,3,FALSE)="Herr",IF(VLOOKUP(C6,Deltagare!$C$5:$F$16,4,FALSE)="Gul",VLOOKUP($D$1,Slope!$A$4:$J$91,2,FALSE),VLOOKUP($D$1,Slope!$A$4:$J$91,4,FALSE)),IF(VLOOKUP(C6,Deltagare!$C$5:$F$16,4,FALSE)="Gul",VLOOKUP($D$1,Slope!$A$4:$J$91,6,FALSE),VLOOKUP($D$1,Slope!$A$4:$J$91,8,FALSE)))-VLOOKUP($D$1,Slope!$A$4:$J$91,10,FALSE)+D6*IF(VLOOKUP(C6,Deltagare!$C$5:$F$16,3,FALSE)="Herr",IF(VLOOKUP(C6,Deltagare!$C$5:$F$16,4,FALSE)="Gul",VLOOKUP($D$1,Slope!$A$4:$J$91,3,FALSE),VLOOKUP($D$1,Slope!$A$4:$J$91,5,FALSE)),IF(VLOOKUP(C6,Deltagare!$C$5:$F$16,4,FALSE)="Gul",VLOOKUP($D$1,Slope!$A$4:$J$91,7,FALSE),VLOOKUP($D$1,Slope!$A$4:$J$91,9,FALSE)))/113,0))</f>
        <v>7</v>
      </c>
      <c r="K6" s="165" t="str">
        <f t="shared" si="0"/>
        <v/>
      </c>
      <c r="L6" s="20"/>
    </row>
    <row r="7" spans="1:13" ht="21" customHeight="1" x14ac:dyDescent="0.2">
      <c r="A7" s="145">
        <v>3</v>
      </c>
      <c r="B7" s="147" t="s">
        <v>166</v>
      </c>
      <c r="C7" s="162" t="s">
        <v>92</v>
      </c>
      <c r="D7" s="166">
        <v>8.3000000000000007</v>
      </c>
      <c r="E7" s="147" t="s">
        <v>4</v>
      </c>
      <c r="F7" s="147" t="s">
        <v>5</v>
      </c>
      <c r="G7" s="312"/>
      <c r="H7" s="316"/>
      <c r="I7" s="211">
        <v>87</v>
      </c>
      <c r="J7" s="147">
        <f>IF(A7&gt;COUNTA($B$5:$B$16),"",ROUND(IF(VLOOKUP(C7,Deltagare!$C$5:$F$16,3,FALSE)="Herr",IF(VLOOKUP(C7,Deltagare!$C$5:$F$16,4,FALSE)="Gul",VLOOKUP($D$1,Slope!$A$4:$J$91,2,FALSE),VLOOKUP($D$1,Slope!$A$4:$J$91,4,FALSE)),IF(VLOOKUP(C7,Deltagare!$C$5:$F$16,4,FALSE)="Gul",VLOOKUP($D$1,Slope!$A$4:$J$91,6,FALSE),VLOOKUP($D$1,Slope!$A$4:$J$91,8,FALSE)))-VLOOKUP($D$1,Slope!$A$4:$J$91,10,FALSE)+D7*IF(VLOOKUP(C7,Deltagare!$C$5:$F$16,3,FALSE)="Herr",IF(VLOOKUP(C7,Deltagare!$C$5:$F$16,4,FALSE)="Gul",VLOOKUP($D$1,Slope!$A$4:$J$91,3,FALSE),VLOOKUP($D$1,Slope!$A$4:$J$91,5,FALSE)),IF(VLOOKUP(C7,Deltagare!$C$5:$F$16,4,FALSE)="Gul",VLOOKUP($D$1,Slope!$A$4:$J$91,7,FALSE),VLOOKUP($D$1,Slope!$A$4:$J$91,9,FALSE)))/113,0))</f>
        <v>7</v>
      </c>
      <c r="K7" s="165">
        <f t="shared" si="0"/>
        <v>80</v>
      </c>
      <c r="L7" s="20"/>
    </row>
    <row r="8" spans="1:13" ht="21" customHeight="1" x14ac:dyDescent="0.2">
      <c r="A8" s="185">
        <v>4</v>
      </c>
      <c r="B8" s="98" t="s">
        <v>166</v>
      </c>
      <c r="C8" s="186" t="s">
        <v>94</v>
      </c>
      <c r="D8" s="187">
        <v>9.4</v>
      </c>
      <c r="E8" s="98" t="s">
        <v>4</v>
      </c>
      <c r="F8" s="98" t="s">
        <v>5</v>
      </c>
      <c r="G8" s="312"/>
      <c r="H8" s="316"/>
      <c r="I8" s="214">
        <v>82</v>
      </c>
      <c r="J8" s="98">
        <f>IF(A8&gt;COUNTA($B$5:$B$16),"",ROUND(IF(VLOOKUP(C8,Deltagare!$C$5:$F$16,3,FALSE)="Herr",IF(VLOOKUP(C8,Deltagare!$C$5:$F$16,4,FALSE)="Gul",VLOOKUP($D$1,Slope!$A$4:$J$91,2,FALSE),VLOOKUP($D$1,Slope!$A$4:$J$91,4,FALSE)),IF(VLOOKUP(C8,Deltagare!$C$5:$F$16,4,FALSE)="Gul",VLOOKUP($D$1,Slope!$A$4:$J$91,6,FALSE),VLOOKUP($D$1,Slope!$A$4:$J$91,8,FALSE)))-VLOOKUP($D$1,Slope!$A$4:$J$91,10,FALSE)+D8*IF(VLOOKUP(C8,Deltagare!$C$5:$F$16,3,FALSE)="Herr",IF(VLOOKUP(C8,Deltagare!$C$5:$F$16,4,FALSE)="Gul",VLOOKUP($D$1,Slope!$A$4:$J$91,3,FALSE),VLOOKUP($D$1,Slope!$A$4:$J$91,5,FALSE)),IF(VLOOKUP(C8,Deltagare!$C$5:$F$16,4,FALSE)="Gul",VLOOKUP($D$1,Slope!$A$4:$J$91,7,FALSE),VLOOKUP($D$1,Slope!$A$4:$J$91,9,FALSE)))/113,0))</f>
        <v>8</v>
      </c>
      <c r="K8" s="189">
        <f t="shared" si="0"/>
        <v>74</v>
      </c>
      <c r="L8" s="20"/>
    </row>
    <row r="9" spans="1:13" ht="21" customHeight="1" x14ac:dyDescent="0.2">
      <c r="A9" s="144">
        <v>5</v>
      </c>
      <c r="B9" s="192" t="s">
        <v>166</v>
      </c>
      <c r="C9" s="161" t="s">
        <v>99</v>
      </c>
      <c r="D9" s="191">
        <v>11.3</v>
      </c>
      <c r="E9" s="192" t="s">
        <v>4</v>
      </c>
      <c r="F9" s="192" t="s">
        <v>5</v>
      </c>
      <c r="G9" s="311">
        <f>IF(A9&gt;COUNTA($B$5:$B$16),"",IF(4*(ROUNDUP((COUNTA($B$5:$B$16)/4),0)-(COUNTA($B$5:$B$16)/4))&gt;INT(A9/3-1/3),INT(A9/3+2/3),INT((A9+4*(ROUNDUP((COUNTA($B$5:$B$16)/4),0)-(COUNTA($B$5:$B$16)/4))-0.25)/4)+1))</f>
        <v>2</v>
      </c>
      <c r="H9" s="315" t="s">
        <v>176</v>
      </c>
      <c r="I9" s="215">
        <v>88</v>
      </c>
      <c r="J9" s="192">
        <f>IF(A9&gt;COUNTA($B$5:$B$16),"",ROUND(IF(VLOOKUP(C9,Deltagare!$C$5:$F$16,3,FALSE)="Herr",IF(VLOOKUP(C9,Deltagare!$C$5:$F$16,4,FALSE)="Gul",VLOOKUP($D$1,Slope!$A$4:$J$91,2,FALSE),VLOOKUP($D$1,Slope!$A$4:$J$91,4,FALSE)),IF(VLOOKUP(C9,Deltagare!$C$5:$F$16,4,FALSE)="Gul",VLOOKUP($D$1,Slope!$A$4:$J$91,6,FALSE),VLOOKUP($D$1,Slope!$A$4:$J$91,8,FALSE)))-VLOOKUP($D$1,Slope!$A$4:$J$91,10,FALSE)+D9*IF(VLOOKUP(C9,Deltagare!$C$5:$F$16,3,FALSE)="Herr",IF(VLOOKUP(C9,Deltagare!$C$5:$F$16,4,FALSE)="Gul",VLOOKUP($D$1,Slope!$A$4:$J$91,3,FALSE),VLOOKUP($D$1,Slope!$A$4:$J$91,5,FALSE)),IF(VLOOKUP(C9,Deltagare!$C$5:$F$16,4,FALSE)="Gul",VLOOKUP($D$1,Slope!$A$4:$J$91,7,FALSE),VLOOKUP($D$1,Slope!$A$4:$J$91,9,FALSE)))/113,0))</f>
        <v>10</v>
      </c>
      <c r="K9" s="194">
        <f t="shared" si="0"/>
        <v>78</v>
      </c>
      <c r="L9" s="20"/>
    </row>
    <row r="10" spans="1:13" ht="21" customHeight="1" x14ac:dyDescent="0.2">
      <c r="A10" s="145">
        <v>6</v>
      </c>
      <c r="B10" s="147" t="s">
        <v>166</v>
      </c>
      <c r="C10" s="162" t="s">
        <v>100</v>
      </c>
      <c r="D10" s="166">
        <v>10</v>
      </c>
      <c r="E10" s="147" t="s">
        <v>4</v>
      </c>
      <c r="F10" s="147" t="s">
        <v>5</v>
      </c>
      <c r="G10" s="312"/>
      <c r="H10" s="316"/>
      <c r="I10" s="211">
        <v>87</v>
      </c>
      <c r="J10" s="147">
        <f>IF(A10&gt;COUNTA($B$5:$B$16),"",ROUND(IF(VLOOKUP(C10,Deltagare!$C$5:$F$16,3,FALSE)="Herr",IF(VLOOKUP(C10,Deltagare!$C$5:$F$16,4,FALSE)="Gul",VLOOKUP($D$1,Slope!$A$4:$J$91,2,FALSE),VLOOKUP($D$1,Slope!$A$4:$J$91,4,FALSE)),IF(VLOOKUP(C10,Deltagare!$C$5:$F$16,4,FALSE)="Gul",VLOOKUP($D$1,Slope!$A$4:$J$91,6,FALSE),VLOOKUP($D$1,Slope!$A$4:$J$91,8,FALSE)))-VLOOKUP($D$1,Slope!$A$4:$J$91,10,FALSE)+D10*IF(VLOOKUP(C10,Deltagare!$C$5:$F$16,3,FALSE)="Herr",IF(VLOOKUP(C10,Deltagare!$C$5:$F$16,4,FALSE)="Gul",VLOOKUP($D$1,Slope!$A$4:$J$91,3,FALSE),VLOOKUP($D$1,Slope!$A$4:$J$91,5,FALSE)),IF(VLOOKUP(C10,Deltagare!$C$5:$F$16,4,FALSE)="Gul",VLOOKUP($D$1,Slope!$A$4:$J$91,7,FALSE),VLOOKUP($D$1,Slope!$A$4:$J$91,9,FALSE)))/113,0))</f>
        <v>9</v>
      </c>
      <c r="K10" s="165">
        <f t="shared" si="0"/>
        <v>78</v>
      </c>
      <c r="L10" s="20"/>
    </row>
    <row r="11" spans="1:13" ht="21" customHeight="1" x14ac:dyDescent="0.2">
      <c r="A11" s="145">
        <v>7</v>
      </c>
      <c r="B11" s="147" t="s">
        <v>166</v>
      </c>
      <c r="C11" s="162" t="s">
        <v>93</v>
      </c>
      <c r="D11" s="166">
        <v>10</v>
      </c>
      <c r="E11" s="147" t="s">
        <v>4</v>
      </c>
      <c r="F11" s="147" t="s">
        <v>5</v>
      </c>
      <c r="G11" s="312"/>
      <c r="H11" s="316"/>
      <c r="I11" s="211">
        <v>85</v>
      </c>
      <c r="J11" s="147">
        <f>IF(A11&gt;COUNTA($B$5:$B$16),"",ROUND(IF(VLOOKUP(C11,Deltagare!$C$5:$F$16,3,FALSE)="Herr",IF(VLOOKUP(C11,Deltagare!$C$5:$F$16,4,FALSE)="Gul",VLOOKUP($D$1,Slope!$A$4:$J$91,2,FALSE),VLOOKUP($D$1,Slope!$A$4:$J$91,4,FALSE)),IF(VLOOKUP(C11,Deltagare!$C$5:$F$16,4,FALSE)="Gul",VLOOKUP($D$1,Slope!$A$4:$J$91,6,FALSE),VLOOKUP($D$1,Slope!$A$4:$J$91,8,FALSE)))-VLOOKUP($D$1,Slope!$A$4:$J$91,10,FALSE)+D11*IF(VLOOKUP(C11,Deltagare!$C$5:$F$16,3,FALSE)="Herr",IF(VLOOKUP(C11,Deltagare!$C$5:$F$16,4,FALSE)="Gul",VLOOKUP($D$1,Slope!$A$4:$J$91,3,FALSE),VLOOKUP($D$1,Slope!$A$4:$J$91,5,FALSE)),IF(VLOOKUP(C11,Deltagare!$C$5:$F$16,4,FALSE)="Gul",VLOOKUP($D$1,Slope!$A$4:$J$91,7,FALSE),VLOOKUP($D$1,Slope!$A$4:$J$91,9,FALSE)))/113,0))</f>
        <v>9</v>
      </c>
      <c r="K11" s="165">
        <f t="shared" si="0"/>
        <v>76</v>
      </c>
      <c r="L11" s="20"/>
    </row>
    <row r="12" spans="1:13" ht="21" customHeight="1" x14ac:dyDescent="0.2">
      <c r="A12" s="195">
        <v>8</v>
      </c>
      <c r="B12" s="199" t="s">
        <v>166</v>
      </c>
      <c r="C12" s="197" t="s">
        <v>97</v>
      </c>
      <c r="D12" s="198">
        <v>10.8</v>
      </c>
      <c r="E12" s="199" t="s">
        <v>4</v>
      </c>
      <c r="F12" s="199" t="s">
        <v>5</v>
      </c>
      <c r="G12" s="313"/>
      <c r="H12" s="317"/>
      <c r="I12" s="216">
        <v>81</v>
      </c>
      <c r="J12" s="199">
        <f>IF(A12&gt;COUNTA($B$5:$B$16),"",ROUND(IF(VLOOKUP(C12,Deltagare!$C$5:$F$16,3,FALSE)="Herr",IF(VLOOKUP(C12,Deltagare!$C$5:$F$16,4,FALSE)="Gul",VLOOKUP($D$1,Slope!$A$4:$J$91,2,FALSE),VLOOKUP($D$1,Slope!$A$4:$J$91,4,FALSE)),IF(VLOOKUP(C12,Deltagare!$C$5:$F$16,4,FALSE)="Gul",VLOOKUP($D$1,Slope!$A$4:$J$91,6,FALSE),VLOOKUP($D$1,Slope!$A$4:$J$91,8,FALSE)))-VLOOKUP($D$1,Slope!$A$4:$J$91,10,FALSE)+D12*IF(VLOOKUP(C12,Deltagare!$C$5:$F$16,3,FALSE)="Herr",IF(VLOOKUP(C12,Deltagare!$C$5:$F$16,4,FALSE)="Gul",VLOOKUP($D$1,Slope!$A$4:$J$91,3,FALSE),VLOOKUP($D$1,Slope!$A$4:$J$91,5,FALSE)),IF(VLOOKUP(C12,Deltagare!$C$5:$F$16,4,FALSE)="Gul",VLOOKUP($D$1,Slope!$A$4:$J$91,7,FALSE),VLOOKUP($D$1,Slope!$A$4:$J$91,9,FALSE)))/113,0))</f>
        <v>10</v>
      </c>
      <c r="K12" s="201">
        <f t="shared" si="0"/>
        <v>71</v>
      </c>
      <c r="L12" s="20"/>
    </row>
    <row r="13" spans="1:13" ht="21" customHeight="1" x14ac:dyDescent="0.2">
      <c r="A13" s="89">
        <v>9</v>
      </c>
      <c r="B13" s="75" t="s">
        <v>166</v>
      </c>
      <c r="C13" s="172" t="s">
        <v>98</v>
      </c>
      <c r="D13" s="173">
        <v>11.4</v>
      </c>
      <c r="E13" s="75" t="s">
        <v>4</v>
      </c>
      <c r="F13" s="75" t="s">
        <v>5</v>
      </c>
      <c r="G13" s="312">
        <f>IF(A13&gt;COUNTA($B$5:$B$16),"",IF(4*(ROUNDUP((COUNTA($B$5:$B$16)/4),0)-(COUNTA($B$5:$B$16)/4))&gt;INT(A13/3-1/3),INT(A13/3+2/3),INT((A13+4*(ROUNDUP((COUNTA($B$5:$B$16)/4),0)-(COUNTA($B$5:$B$16)/4))-0.25)/4)+1))</f>
        <v>3</v>
      </c>
      <c r="H13" s="322" t="s">
        <v>202</v>
      </c>
      <c r="I13" s="210">
        <v>90</v>
      </c>
      <c r="J13" s="75">
        <f>IF(A13&gt;COUNTA($B$5:$B$16),"",ROUND(IF(VLOOKUP(C13,Deltagare!$C$5:$F$16,3,FALSE)="Herr",IF(VLOOKUP(C13,Deltagare!$C$5:$F$16,4,FALSE)="Gul",VLOOKUP($D$1,Slope!$A$4:$J$91,2,FALSE),VLOOKUP($D$1,Slope!$A$4:$J$91,4,FALSE)),IF(VLOOKUP(C13,Deltagare!$C$5:$F$16,4,FALSE)="Gul",VLOOKUP($D$1,Slope!$A$4:$J$91,6,FALSE),VLOOKUP($D$1,Slope!$A$4:$J$91,8,FALSE)))-VLOOKUP($D$1,Slope!$A$4:$J$91,10,FALSE)+D13*IF(VLOOKUP(C13,Deltagare!$C$5:$F$16,3,FALSE)="Herr",IF(VLOOKUP(C13,Deltagare!$C$5:$F$16,4,FALSE)="Gul",VLOOKUP($D$1,Slope!$A$4:$J$91,3,FALSE),VLOOKUP($D$1,Slope!$A$4:$J$91,5,FALSE)),IF(VLOOKUP(C13,Deltagare!$C$5:$F$16,4,FALSE)="Gul",VLOOKUP($D$1,Slope!$A$4:$J$91,7,FALSE),VLOOKUP($D$1,Slope!$A$4:$J$91,9,FALSE)))/113,0))</f>
        <v>10</v>
      </c>
      <c r="K13" s="164">
        <f t="shared" si="0"/>
        <v>80</v>
      </c>
      <c r="L13" s="20"/>
    </row>
    <row r="14" spans="1:13" ht="21" customHeight="1" x14ac:dyDescent="0.2">
      <c r="A14" s="145">
        <v>10</v>
      </c>
      <c r="B14" s="147" t="s">
        <v>166</v>
      </c>
      <c r="C14" s="162" t="s">
        <v>96</v>
      </c>
      <c r="D14" s="166">
        <v>14.9</v>
      </c>
      <c r="E14" s="147" t="s">
        <v>4</v>
      </c>
      <c r="F14" s="147" t="s">
        <v>5</v>
      </c>
      <c r="G14" s="312"/>
      <c r="H14" s="322"/>
      <c r="I14" s="211">
        <v>93</v>
      </c>
      <c r="J14" s="147">
        <f>IF(A14&gt;COUNTA($B$5:$B$16),"",ROUND(IF(VLOOKUP(C14,Deltagare!$C$5:$F$16,3,FALSE)="Herr",IF(VLOOKUP(C14,Deltagare!$C$5:$F$16,4,FALSE)="Gul",VLOOKUP($D$1,Slope!$A$4:$J$91,2,FALSE),VLOOKUP($D$1,Slope!$A$4:$J$91,4,FALSE)),IF(VLOOKUP(C14,Deltagare!$C$5:$F$16,4,FALSE)="Gul",VLOOKUP($D$1,Slope!$A$4:$J$91,6,FALSE),VLOOKUP($D$1,Slope!$A$4:$J$91,8,FALSE)))-VLOOKUP($D$1,Slope!$A$4:$J$91,10,FALSE)+D14*IF(VLOOKUP(C14,Deltagare!$C$5:$F$16,3,FALSE)="Herr",IF(VLOOKUP(C14,Deltagare!$C$5:$F$16,4,FALSE)="Gul",VLOOKUP($D$1,Slope!$A$4:$J$91,3,FALSE),VLOOKUP($D$1,Slope!$A$4:$J$91,5,FALSE)),IF(VLOOKUP(C14,Deltagare!$C$5:$F$16,4,FALSE)="Gul",VLOOKUP($D$1,Slope!$A$4:$J$91,7,FALSE),VLOOKUP($D$1,Slope!$A$4:$J$91,9,FALSE)))/113,0))</f>
        <v>14</v>
      </c>
      <c r="K14" s="165">
        <f t="shared" si="0"/>
        <v>79</v>
      </c>
      <c r="L14" s="20"/>
    </row>
    <row r="15" spans="1:13" ht="21" customHeight="1" x14ac:dyDescent="0.2">
      <c r="A15" s="145">
        <v>11</v>
      </c>
      <c r="B15" s="147" t="s">
        <v>166</v>
      </c>
      <c r="C15" s="162" t="s">
        <v>95</v>
      </c>
      <c r="D15" s="166">
        <v>16.7</v>
      </c>
      <c r="E15" s="147" t="s">
        <v>4</v>
      </c>
      <c r="F15" s="147" t="s">
        <v>5</v>
      </c>
      <c r="G15" s="312"/>
      <c r="H15" s="322"/>
      <c r="I15" s="211">
        <v>90</v>
      </c>
      <c r="J15" s="147">
        <f>IF(A15&gt;COUNTA($B$5:$B$16),"",ROUND(IF(VLOOKUP(C15,Deltagare!$C$5:$F$16,3,FALSE)="Herr",IF(VLOOKUP(C15,Deltagare!$C$5:$F$16,4,FALSE)="Gul",VLOOKUP($D$1,Slope!$A$4:$J$91,2,FALSE),VLOOKUP($D$1,Slope!$A$4:$J$91,4,FALSE)),IF(VLOOKUP(C15,Deltagare!$C$5:$F$16,4,FALSE)="Gul",VLOOKUP($D$1,Slope!$A$4:$J$91,6,FALSE),VLOOKUP($D$1,Slope!$A$4:$J$91,8,FALSE)))-VLOOKUP($D$1,Slope!$A$4:$J$91,10,FALSE)+D15*IF(VLOOKUP(C15,Deltagare!$C$5:$F$16,3,FALSE)="Herr",IF(VLOOKUP(C15,Deltagare!$C$5:$F$16,4,FALSE)="Gul",VLOOKUP($D$1,Slope!$A$4:$J$91,3,FALSE),VLOOKUP($D$1,Slope!$A$4:$J$91,5,FALSE)),IF(VLOOKUP(C15,Deltagare!$C$5:$F$16,4,FALSE)="Gul",VLOOKUP($D$1,Slope!$A$4:$J$91,7,FALSE),VLOOKUP($D$1,Slope!$A$4:$J$91,9,FALSE)))/113,0))</f>
        <v>16</v>
      </c>
      <c r="K15" s="165">
        <f t="shared" si="0"/>
        <v>74</v>
      </c>
      <c r="L15" s="20"/>
    </row>
    <row r="16" spans="1:13" ht="21" customHeight="1" thickBot="1" x14ac:dyDescent="0.25">
      <c r="A16" s="148">
        <v>12</v>
      </c>
      <c r="B16" s="155" t="s">
        <v>166</v>
      </c>
      <c r="C16" s="163" t="s">
        <v>101</v>
      </c>
      <c r="D16" s="174">
        <v>16.8</v>
      </c>
      <c r="E16" s="170" t="s">
        <v>4</v>
      </c>
      <c r="F16" s="170" t="s">
        <v>5</v>
      </c>
      <c r="G16" s="314"/>
      <c r="H16" s="323"/>
      <c r="I16" s="213"/>
      <c r="J16" s="170">
        <f>IF(A16&gt;COUNTA($B$5:$B$16),"",ROUND(IF(VLOOKUP(C16,Deltagare!$C$5:$F$16,3,FALSE)="Herr",IF(VLOOKUP(C16,Deltagare!$C$5:$F$16,4,FALSE)="Gul",VLOOKUP($D$1,Slope!$A$4:$J$91,2,FALSE),VLOOKUP($D$1,Slope!$A$4:$J$91,4,FALSE)),IF(VLOOKUP(C16,Deltagare!$C$5:$F$16,4,FALSE)="Gul",VLOOKUP($D$1,Slope!$A$4:$J$91,6,FALSE),VLOOKUP($D$1,Slope!$A$4:$J$91,8,FALSE)))-VLOOKUP($D$1,Slope!$A$4:$J$91,10,FALSE)+D16*IF(VLOOKUP(C16,Deltagare!$C$5:$F$16,3,FALSE)="Herr",IF(VLOOKUP(C16,Deltagare!$C$5:$F$16,4,FALSE)="Gul",VLOOKUP($D$1,Slope!$A$4:$J$91,3,FALSE),VLOOKUP($D$1,Slope!$A$4:$J$91,5,FALSE)),IF(VLOOKUP(C16,Deltagare!$C$5:$F$16,4,FALSE)="Gul",VLOOKUP($D$1,Slope!$A$4:$J$91,7,FALSE),VLOOKUP($D$1,Slope!$A$4:$J$91,9,FALSE)))/113,0))</f>
        <v>16</v>
      </c>
      <c r="K16" s="179" t="str">
        <f t="shared" si="0"/>
        <v/>
      </c>
      <c r="L16" s="90"/>
      <c r="M16" s="21"/>
    </row>
    <row r="18" spans="1:13" ht="13.5" thickBot="1" x14ac:dyDescent="0.25"/>
    <row r="19" spans="1:13" ht="24.75" x14ac:dyDescent="0.2">
      <c r="A19" s="301" t="s">
        <v>159</v>
      </c>
      <c r="B19" s="302"/>
      <c r="C19" s="302"/>
      <c r="D19" s="302"/>
      <c r="E19" s="302"/>
      <c r="F19" s="303"/>
      <c r="M19" s="17"/>
    </row>
    <row r="20" spans="1:13" x14ac:dyDescent="0.2">
      <c r="A20" s="91"/>
      <c r="B20" s="93"/>
      <c r="C20" s="92" t="s">
        <v>0</v>
      </c>
      <c r="D20" s="93" t="s">
        <v>8</v>
      </c>
      <c r="E20" s="93" t="s">
        <v>105</v>
      </c>
      <c r="F20" s="94" t="s">
        <v>77</v>
      </c>
      <c r="M20" s="17"/>
    </row>
    <row r="21" spans="1:13" ht="21" customHeight="1" x14ac:dyDescent="0.2">
      <c r="A21" s="237">
        <v>1</v>
      </c>
      <c r="B21" s="238"/>
      <c r="C21" s="239" t="s">
        <v>97</v>
      </c>
      <c r="D21" s="240">
        <v>10.8</v>
      </c>
      <c r="E21" s="238">
        <v>71</v>
      </c>
      <c r="F21" s="164">
        <v>200</v>
      </c>
      <c r="M21" s="17"/>
    </row>
    <row r="22" spans="1:13" ht="21" customHeight="1" x14ac:dyDescent="0.2">
      <c r="A22" s="241">
        <v>2</v>
      </c>
      <c r="B22" s="242"/>
      <c r="C22" s="243" t="s">
        <v>94</v>
      </c>
      <c r="D22" s="244">
        <v>9.4</v>
      </c>
      <c r="E22" s="242">
        <v>74</v>
      </c>
      <c r="F22" s="206">
        <v>120</v>
      </c>
      <c r="M22" s="17"/>
    </row>
    <row r="23" spans="1:13" ht="21" customHeight="1" x14ac:dyDescent="0.2">
      <c r="A23" s="241">
        <v>3</v>
      </c>
      <c r="B23" s="242"/>
      <c r="C23" s="243" t="s">
        <v>95</v>
      </c>
      <c r="D23" s="244">
        <v>16.7</v>
      </c>
      <c r="E23" s="242">
        <v>74</v>
      </c>
      <c r="F23" s="206">
        <v>80</v>
      </c>
      <c r="M23" s="17"/>
    </row>
    <row r="24" spans="1:13" ht="21" customHeight="1" x14ac:dyDescent="0.2">
      <c r="A24" s="145">
        <v>4</v>
      </c>
      <c r="B24" s="169"/>
      <c r="C24" s="162" t="s">
        <v>93</v>
      </c>
      <c r="D24" s="168">
        <v>10</v>
      </c>
      <c r="E24" s="169">
        <v>76</v>
      </c>
      <c r="F24" s="167"/>
      <c r="M24" s="17"/>
    </row>
    <row r="25" spans="1:13" ht="21" customHeight="1" x14ac:dyDescent="0.2">
      <c r="A25" s="145">
        <v>5</v>
      </c>
      <c r="B25" s="169"/>
      <c r="C25" s="162" t="s">
        <v>100</v>
      </c>
      <c r="D25" s="168">
        <v>10</v>
      </c>
      <c r="E25" s="169">
        <v>78</v>
      </c>
      <c r="F25" s="167"/>
      <c r="M25" s="17"/>
    </row>
    <row r="26" spans="1:13" ht="21" customHeight="1" x14ac:dyDescent="0.2">
      <c r="A26" s="145">
        <v>6</v>
      </c>
      <c r="B26" s="169"/>
      <c r="C26" s="162" t="s">
        <v>99</v>
      </c>
      <c r="D26" s="168">
        <v>11.3</v>
      </c>
      <c r="E26" s="169">
        <v>78</v>
      </c>
      <c r="F26" s="167"/>
      <c r="M26" s="17"/>
    </row>
    <row r="27" spans="1:13" ht="21" customHeight="1" x14ac:dyDescent="0.2">
      <c r="A27" s="145">
        <v>7</v>
      </c>
      <c r="B27" s="169"/>
      <c r="C27" s="162" t="s">
        <v>96</v>
      </c>
      <c r="D27" s="168">
        <v>14.9</v>
      </c>
      <c r="E27" s="169">
        <v>79</v>
      </c>
      <c r="F27" s="167"/>
      <c r="M27" s="17"/>
    </row>
    <row r="28" spans="1:13" ht="21" customHeight="1" x14ac:dyDescent="0.2">
      <c r="A28" s="145">
        <v>8</v>
      </c>
      <c r="B28" s="169"/>
      <c r="C28" s="162" t="s">
        <v>92</v>
      </c>
      <c r="D28" s="168">
        <v>8.3000000000000007</v>
      </c>
      <c r="E28" s="169">
        <v>80</v>
      </c>
      <c r="F28" s="167"/>
      <c r="M28" s="17"/>
    </row>
    <row r="29" spans="1:13" ht="21" customHeight="1" x14ac:dyDescent="0.2">
      <c r="A29" s="145">
        <v>9</v>
      </c>
      <c r="B29" s="169"/>
      <c r="C29" s="162" t="s">
        <v>98</v>
      </c>
      <c r="D29" s="168">
        <v>11.4</v>
      </c>
      <c r="E29" s="169">
        <v>80</v>
      </c>
      <c r="F29" s="167"/>
      <c r="M29" s="17"/>
    </row>
    <row r="30" spans="1:13" ht="21" customHeight="1" x14ac:dyDescent="0.2">
      <c r="A30" s="145">
        <v>10</v>
      </c>
      <c r="B30" s="169"/>
      <c r="C30" s="162" t="s">
        <v>3</v>
      </c>
      <c r="D30" s="168">
        <v>7.2</v>
      </c>
      <c r="E30" s="169">
        <v>83</v>
      </c>
      <c r="F30" s="167"/>
      <c r="M30" s="17"/>
    </row>
    <row r="31" spans="1:13" ht="21" customHeight="1" x14ac:dyDescent="0.2">
      <c r="A31" s="145">
        <v>11</v>
      </c>
      <c r="B31" s="169"/>
      <c r="C31" s="162" t="s">
        <v>91</v>
      </c>
      <c r="D31" s="168">
        <v>7.6</v>
      </c>
      <c r="E31" s="169" t="s">
        <v>207</v>
      </c>
      <c r="F31" s="167"/>
      <c r="M31" s="17"/>
    </row>
    <row r="32" spans="1:13" ht="21" customHeight="1" thickBot="1" x14ac:dyDescent="0.25">
      <c r="A32" s="148">
        <v>12</v>
      </c>
      <c r="B32" s="170"/>
      <c r="C32" s="163" t="s">
        <v>101</v>
      </c>
      <c r="D32" s="174">
        <v>16.8</v>
      </c>
      <c r="E32" s="170" t="s">
        <v>207</v>
      </c>
      <c r="F32" s="171"/>
      <c r="M32" s="17"/>
    </row>
    <row r="33" spans="13:13" x14ac:dyDescent="0.2">
      <c r="M33" s="17"/>
    </row>
  </sheetData>
  <sortState ref="C21:E32">
    <sortCondition ref="E21"/>
    <sortCondition ref="C21"/>
  </sortState>
  <mergeCells count="8">
    <mergeCell ref="A19:F19"/>
    <mergeCell ref="I1:J1"/>
    <mergeCell ref="H5:H8"/>
    <mergeCell ref="H9:H12"/>
    <mergeCell ref="H13:H16"/>
    <mergeCell ref="G5:G8"/>
    <mergeCell ref="G9:G12"/>
    <mergeCell ref="G13:G16"/>
  </mergeCells>
  <phoneticPr fontId="0" type="noConversion"/>
  <pageMargins left="0.7" right="0.7" top="0.75" bottom="0.75" header="0.3" footer="0.3"/>
  <pageSetup paperSize="9" scale="70" orientation="landscape" horizontalDpi="360" verticalDpi="360" r:id="rId1"/>
  <headerFooter alignWithMargins="0">
    <oddHeader>&amp;C&amp;26Deltävling 5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Button 1">
              <controlPr defaultSize="0" print="0" autoFill="0" autoLine="0" autoPict="0" macro="[0]!valjGolfbana">
                <anchor moveWithCells="1" siz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5</xdr:col>
                    <xdr:colOff>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Button 2">
              <controlPr defaultSize="0" print="0" autoFill="0" autoLine="0" autoPict="0" macro="[0]!valjDatum">
                <anchor moveWithCells="1" sizeWithCells="1">
                  <from>
                    <xdr:col>7</xdr:col>
                    <xdr:colOff>571500</xdr:colOff>
                    <xdr:row>1</xdr:row>
                    <xdr:rowOff>9525</xdr:rowOff>
                  </from>
                  <to>
                    <xdr:col>10</xdr:col>
                    <xdr:colOff>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6" name="Button 4">
              <controlPr defaultSize="0" print="0" autoFill="0" autoLine="0" autoPict="0" macro="[0]!Resultat_Deltävling">
                <anchor moveWithCells="1" siz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7" name="Button 5">
              <controlPr defaultSize="0" print="0" autoFill="0" autoLine="0" autoPict="0" macro="[0]!Rensa_Resultat">
                <anchor moveWithCells="1" sizeWithCells="1">
                  <from>
                    <xdr:col>6</xdr:col>
                    <xdr:colOff>38100</xdr:colOff>
                    <xdr:row>21</xdr:row>
                    <xdr:rowOff>142875</xdr:rowOff>
                  </from>
                  <to>
                    <xdr:col>8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016">
    <pageSetUpPr fitToPage="1"/>
  </sheetPr>
  <dimension ref="A1:M33"/>
  <sheetViews>
    <sheetView showGridLines="0" topLeftCell="A15" zoomScaleNormal="100" workbookViewId="0">
      <selection activeCell="D27" sqref="D27"/>
    </sheetView>
  </sheetViews>
  <sheetFormatPr defaultRowHeight="12.75" x14ac:dyDescent="0.2"/>
  <cols>
    <col min="1" max="1" width="5.7109375" style="15" customWidth="1"/>
    <col min="2" max="2" width="10.7109375" style="15" hidden="1" customWidth="1"/>
    <col min="3" max="3" width="50.7109375" style="15" customWidth="1"/>
    <col min="4" max="11" width="14.7109375" style="17" customWidth="1"/>
    <col min="12" max="12" width="4.7109375" style="17" customWidth="1"/>
    <col min="13" max="16384" width="9.140625" style="15"/>
  </cols>
  <sheetData>
    <row r="1" spans="1:13" s="3" customFormat="1" ht="21" customHeight="1" x14ac:dyDescent="0.2">
      <c r="C1" s="150" t="s">
        <v>9</v>
      </c>
      <c r="D1" s="233" t="s">
        <v>64</v>
      </c>
      <c r="E1" s="233"/>
      <c r="F1" s="39"/>
      <c r="G1" s="39"/>
      <c r="H1" s="150" t="s">
        <v>12</v>
      </c>
      <c r="I1" s="304">
        <v>42994</v>
      </c>
      <c r="J1" s="304"/>
      <c r="K1" s="151"/>
      <c r="L1" s="152"/>
    </row>
    <row r="2" spans="1:13" ht="21" customHeight="1" x14ac:dyDescent="0.2">
      <c r="C2" s="39"/>
      <c r="D2" s="39"/>
      <c r="E2" s="39"/>
      <c r="F2" s="39"/>
      <c r="G2" s="39"/>
      <c r="H2" s="39"/>
      <c r="I2" s="39"/>
      <c r="J2" s="39"/>
    </row>
    <row r="3" spans="1:13" ht="21" customHeight="1" thickBot="1" x14ac:dyDescent="0.25">
      <c r="C3" s="39"/>
      <c r="D3" s="39"/>
      <c r="E3" s="39"/>
      <c r="F3" s="39"/>
      <c r="G3" s="39"/>
      <c r="H3" s="39"/>
      <c r="I3" s="39"/>
      <c r="J3" s="39"/>
    </row>
    <row r="4" spans="1:13" s="24" customFormat="1" ht="26.25" thickBot="1" x14ac:dyDescent="0.25">
      <c r="A4" s="86"/>
      <c r="B4" s="87"/>
      <c r="C4" s="81" t="s">
        <v>0</v>
      </c>
      <c r="D4" s="82" t="s">
        <v>8</v>
      </c>
      <c r="E4" s="83" t="s">
        <v>160</v>
      </c>
      <c r="F4" s="84" t="s">
        <v>11</v>
      </c>
      <c r="G4" s="84" t="s">
        <v>2</v>
      </c>
      <c r="H4" s="85" t="s">
        <v>13</v>
      </c>
      <c r="I4" s="95" t="s">
        <v>161</v>
      </c>
      <c r="J4" s="88" t="s">
        <v>158</v>
      </c>
      <c r="K4" s="96" t="s">
        <v>162</v>
      </c>
      <c r="L4" s="19"/>
    </row>
    <row r="5" spans="1:13" ht="21" customHeight="1" x14ac:dyDescent="0.2">
      <c r="A5" s="144">
        <v>1</v>
      </c>
      <c r="B5" s="75" t="s">
        <v>166</v>
      </c>
      <c r="C5" s="162" t="s">
        <v>3</v>
      </c>
      <c r="D5" s="166">
        <v>7.2</v>
      </c>
      <c r="E5" s="75" t="s">
        <v>4</v>
      </c>
      <c r="F5" s="75" t="s">
        <v>5</v>
      </c>
      <c r="G5" s="311">
        <f>IF(A5&gt;COUNTA($B$5:$B$16),"",IF(4*(ROUNDUP((COUNTA($B$5:$B$16)/4),0)-(COUNTA($B$5:$B$16)/4))&gt;INT(A5/3-1/3),INT(A5/3+2/3),INT((A5+4*(ROUNDUP((COUNTA($B$5:$B$16)/4),0)-(COUNTA($B$5:$B$16)/4))-0.25)/4)+1))</f>
        <v>1</v>
      </c>
      <c r="H5" s="315" t="s">
        <v>195</v>
      </c>
      <c r="I5" s="210">
        <v>85</v>
      </c>
      <c r="J5" s="75">
        <f>IF(A5&gt;COUNTA($B$5:$B$16),"",ROUND(IF(VLOOKUP(C5,Deltagare!$C$5:$F$16,3,FALSE)="Herr",IF(VLOOKUP(C5,Deltagare!$C$5:$F$16,4,FALSE)="Gul",VLOOKUP($D$1,Slope!$A$4:$J$91,2,FALSE),VLOOKUP($D$1,Slope!$A$4:$J$91,4,FALSE)),IF(VLOOKUP(C5,Deltagare!$C$5:$F$16,4,FALSE)="Gul",VLOOKUP($D$1,Slope!$A$4:$J$91,6,FALSE),VLOOKUP($D$1,Slope!$A$4:$J$91,8,FALSE)))-VLOOKUP($D$1,Slope!$A$4:$J$91,10,FALSE)+D5*IF(VLOOKUP(C5,Deltagare!$C$5:$F$16,3,FALSE)="Herr",IF(VLOOKUP(C5,Deltagare!$C$5:$F$16,4,FALSE)="Gul",VLOOKUP($D$1,Slope!$A$4:$J$91,3,FALSE),VLOOKUP($D$1,Slope!$A$4:$J$91,5,FALSE)),IF(VLOOKUP(C5,Deltagare!$C$5:$F$16,4,FALSE)="Gul",VLOOKUP($D$1,Slope!$A$4:$J$91,7,FALSE),VLOOKUP($D$1,Slope!$A$4:$J$91,9,FALSE)))/113,0))</f>
        <v>7</v>
      </c>
      <c r="K5" s="176">
        <f t="shared" ref="K5:K16" si="0">IF(COUNT(I5),I5-J5,"")</f>
        <v>78</v>
      </c>
      <c r="L5" s="20"/>
    </row>
    <row r="6" spans="1:13" ht="21" customHeight="1" x14ac:dyDescent="0.2">
      <c r="A6" s="145">
        <v>2</v>
      </c>
      <c r="B6" s="147" t="s">
        <v>166</v>
      </c>
      <c r="C6" s="162" t="s">
        <v>91</v>
      </c>
      <c r="D6" s="166">
        <v>7.6</v>
      </c>
      <c r="E6" s="147" t="s">
        <v>4</v>
      </c>
      <c r="F6" s="147" t="s">
        <v>5</v>
      </c>
      <c r="G6" s="312"/>
      <c r="H6" s="316"/>
      <c r="I6" s="211">
        <v>85</v>
      </c>
      <c r="J6" s="147">
        <f>IF(A6&gt;COUNTA($B$5:$B$16),"",ROUND(IF(VLOOKUP(C6,Deltagare!$C$5:$F$16,3,FALSE)="Herr",IF(VLOOKUP(C6,Deltagare!$C$5:$F$16,4,FALSE)="Gul",VLOOKUP($D$1,Slope!$A$4:$J$91,2,FALSE),VLOOKUP($D$1,Slope!$A$4:$J$91,4,FALSE)),IF(VLOOKUP(C6,Deltagare!$C$5:$F$16,4,FALSE)="Gul",VLOOKUP($D$1,Slope!$A$4:$J$91,6,FALSE),VLOOKUP($D$1,Slope!$A$4:$J$91,8,FALSE)))-VLOOKUP($D$1,Slope!$A$4:$J$91,10,FALSE)+D6*IF(VLOOKUP(C6,Deltagare!$C$5:$F$16,3,FALSE)="Herr",IF(VLOOKUP(C6,Deltagare!$C$5:$F$16,4,FALSE)="Gul",VLOOKUP($D$1,Slope!$A$4:$J$91,3,FALSE),VLOOKUP($D$1,Slope!$A$4:$J$91,5,FALSE)),IF(VLOOKUP(C6,Deltagare!$C$5:$F$16,4,FALSE)="Gul",VLOOKUP($D$1,Slope!$A$4:$J$91,7,FALSE),VLOOKUP($D$1,Slope!$A$4:$J$91,9,FALSE)))/113,0))</f>
        <v>8</v>
      </c>
      <c r="K6" s="165">
        <f t="shared" si="0"/>
        <v>77</v>
      </c>
      <c r="L6" s="20"/>
    </row>
    <row r="7" spans="1:13" ht="21" customHeight="1" x14ac:dyDescent="0.2">
      <c r="A7" s="145">
        <v>3</v>
      </c>
      <c r="B7" s="147" t="s">
        <v>166</v>
      </c>
      <c r="C7" s="162" t="s">
        <v>92</v>
      </c>
      <c r="D7" s="166">
        <v>8.1</v>
      </c>
      <c r="E7" s="147" t="s">
        <v>4</v>
      </c>
      <c r="F7" s="147" t="s">
        <v>5</v>
      </c>
      <c r="G7" s="312"/>
      <c r="H7" s="316"/>
      <c r="I7" s="211">
        <v>83</v>
      </c>
      <c r="J7" s="147">
        <f>IF(A7&gt;COUNTA($B$5:$B$16),"",ROUND(IF(VLOOKUP(C7,Deltagare!$C$5:$F$16,3,FALSE)="Herr",IF(VLOOKUP(C7,Deltagare!$C$5:$F$16,4,FALSE)="Gul",VLOOKUP($D$1,Slope!$A$4:$J$91,2,FALSE),VLOOKUP($D$1,Slope!$A$4:$J$91,4,FALSE)),IF(VLOOKUP(C7,Deltagare!$C$5:$F$16,4,FALSE)="Gul",VLOOKUP($D$1,Slope!$A$4:$J$91,6,FALSE),VLOOKUP($D$1,Slope!$A$4:$J$91,8,FALSE)))-VLOOKUP($D$1,Slope!$A$4:$J$91,10,FALSE)+D7*IF(VLOOKUP(C7,Deltagare!$C$5:$F$16,3,FALSE)="Herr",IF(VLOOKUP(C7,Deltagare!$C$5:$F$16,4,FALSE)="Gul",VLOOKUP($D$1,Slope!$A$4:$J$91,3,FALSE),VLOOKUP($D$1,Slope!$A$4:$J$91,5,FALSE)),IF(VLOOKUP(C7,Deltagare!$C$5:$F$16,4,FALSE)="Gul",VLOOKUP($D$1,Slope!$A$4:$J$91,7,FALSE),VLOOKUP($D$1,Slope!$A$4:$J$91,9,FALSE)))/113,0))</f>
        <v>8</v>
      </c>
      <c r="K7" s="165">
        <f t="shared" si="0"/>
        <v>75</v>
      </c>
      <c r="L7" s="20"/>
    </row>
    <row r="8" spans="1:13" ht="21" customHeight="1" x14ac:dyDescent="0.2">
      <c r="A8" s="185">
        <v>4</v>
      </c>
      <c r="B8" s="98" t="s">
        <v>166</v>
      </c>
      <c r="C8" s="186" t="s">
        <v>94</v>
      </c>
      <c r="D8" s="187">
        <v>9.4</v>
      </c>
      <c r="E8" s="98" t="s">
        <v>4</v>
      </c>
      <c r="F8" s="98" t="s">
        <v>5</v>
      </c>
      <c r="G8" s="312"/>
      <c r="H8" s="316"/>
      <c r="I8" s="214">
        <v>81</v>
      </c>
      <c r="J8" s="98">
        <f>IF(A8&gt;COUNTA($B$5:$B$16),"",ROUND(IF(VLOOKUP(C8,Deltagare!$C$5:$F$16,3,FALSE)="Herr",IF(VLOOKUP(C8,Deltagare!$C$5:$F$16,4,FALSE)="Gul",VLOOKUP($D$1,Slope!$A$4:$J$91,2,FALSE),VLOOKUP($D$1,Slope!$A$4:$J$91,4,FALSE)),IF(VLOOKUP(C8,Deltagare!$C$5:$F$16,4,FALSE)="Gul",VLOOKUP($D$1,Slope!$A$4:$J$91,6,FALSE),VLOOKUP($D$1,Slope!$A$4:$J$91,8,FALSE)))-VLOOKUP($D$1,Slope!$A$4:$J$91,10,FALSE)+D8*IF(VLOOKUP(C8,Deltagare!$C$5:$F$16,3,FALSE)="Herr",IF(VLOOKUP(C8,Deltagare!$C$5:$F$16,4,FALSE)="Gul",VLOOKUP($D$1,Slope!$A$4:$J$91,3,FALSE),VLOOKUP($D$1,Slope!$A$4:$J$91,5,FALSE)),IF(VLOOKUP(C8,Deltagare!$C$5:$F$16,4,FALSE)="Gul",VLOOKUP($D$1,Slope!$A$4:$J$91,7,FALSE),VLOOKUP($D$1,Slope!$A$4:$J$91,9,FALSE)))/113,0))</f>
        <v>10</v>
      </c>
      <c r="K8" s="189">
        <f t="shared" si="0"/>
        <v>71</v>
      </c>
      <c r="L8" s="20"/>
    </row>
    <row r="9" spans="1:13" ht="21" customHeight="1" x14ac:dyDescent="0.2">
      <c r="A9" s="144">
        <v>5</v>
      </c>
      <c r="B9" s="192" t="s">
        <v>166</v>
      </c>
      <c r="C9" s="161" t="s">
        <v>99</v>
      </c>
      <c r="D9" s="191">
        <v>11</v>
      </c>
      <c r="E9" s="192" t="s">
        <v>4</v>
      </c>
      <c r="F9" s="192" t="s">
        <v>5</v>
      </c>
      <c r="G9" s="311">
        <f>IF(A9&gt;COUNTA($B$5:$B$16),"",IF(4*(ROUNDUP((COUNTA($B$5:$B$16)/4),0)-(COUNTA($B$5:$B$16)/4))&gt;INT(A9/3-1/3),INT(A9/3+2/3),INT((A9+4*(ROUNDUP((COUNTA($B$5:$B$16)/4),0)-(COUNTA($B$5:$B$16)/4))-0.25)/4)+1))</f>
        <v>2</v>
      </c>
      <c r="H9" s="315" t="s">
        <v>196</v>
      </c>
      <c r="I9" s="215">
        <v>85</v>
      </c>
      <c r="J9" s="192">
        <f>IF(A9&gt;COUNTA($B$5:$B$16),"",ROUND(IF(VLOOKUP(C9,Deltagare!$C$5:$F$16,3,FALSE)="Herr",IF(VLOOKUP(C9,Deltagare!$C$5:$F$16,4,FALSE)="Gul",VLOOKUP($D$1,Slope!$A$4:$J$91,2,FALSE),VLOOKUP($D$1,Slope!$A$4:$J$91,4,FALSE)),IF(VLOOKUP(C9,Deltagare!$C$5:$F$16,4,FALSE)="Gul",VLOOKUP($D$1,Slope!$A$4:$J$91,6,FALSE),VLOOKUP($D$1,Slope!$A$4:$J$91,8,FALSE)))-VLOOKUP($D$1,Slope!$A$4:$J$91,10,FALSE)+D9*IF(VLOOKUP(C9,Deltagare!$C$5:$F$16,3,FALSE)="Herr",IF(VLOOKUP(C9,Deltagare!$C$5:$F$16,4,FALSE)="Gul",VLOOKUP($D$1,Slope!$A$4:$J$91,3,FALSE),VLOOKUP($D$1,Slope!$A$4:$J$91,5,FALSE)),IF(VLOOKUP(C9,Deltagare!$C$5:$F$16,4,FALSE)="Gul",VLOOKUP($D$1,Slope!$A$4:$J$91,7,FALSE),VLOOKUP($D$1,Slope!$A$4:$J$91,9,FALSE)))/113,0))</f>
        <v>12</v>
      </c>
      <c r="K9" s="194">
        <f t="shared" si="0"/>
        <v>73</v>
      </c>
      <c r="L9" s="20"/>
    </row>
    <row r="10" spans="1:13" ht="21" customHeight="1" x14ac:dyDescent="0.2">
      <c r="A10" s="145">
        <v>6</v>
      </c>
      <c r="B10" s="147" t="s">
        <v>166</v>
      </c>
      <c r="C10" s="162" t="s">
        <v>100</v>
      </c>
      <c r="D10" s="166">
        <v>10.1</v>
      </c>
      <c r="E10" s="147" t="s">
        <v>4</v>
      </c>
      <c r="F10" s="147" t="s">
        <v>5</v>
      </c>
      <c r="G10" s="312"/>
      <c r="H10" s="316"/>
      <c r="I10" s="211">
        <v>77</v>
      </c>
      <c r="J10" s="147">
        <f>IF(A10&gt;COUNTA($B$5:$B$16),"",ROUND(IF(VLOOKUP(C10,Deltagare!$C$5:$F$16,3,FALSE)="Herr",IF(VLOOKUP(C10,Deltagare!$C$5:$F$16,4,FALSE)="Gul",VLOOKUP($D$1,Slope!$A$4:$J$91,2,FALSE),VLOOKUP($D$1,Slope!$A$4:$J$91,4,FALSE)),IF(VLOOKUP(C10,Deltagare!$C$5:$F$16,4,FALSE)="Gul",VLOOKUP($D$1,Slope!$A$4:$J$91,6,FALSE),VLOOKUP($D$1,Slope!$A$4:$J$91,8,FALSE)))-VLOOKUP($D$1,Slope!$A$4:$J$91,10,FALSE)+D10*IF(VLOOKUP(C10,Deltagare!$C$5:$F$16,3,FALSE)="Herr",IF(VLOOKUP(C10,Deltagare!$C$5:$F$16,4,FALSE)="Gul",VLOOKUP($D$1,Slope!$A$4:$J$91,3,FALSE),VLOOKUP($D$1,Slope!$A$4:$J$91,5,FALSE)),IF(VLOOKUP(C10,Deltagare!$C$5:$F$16,4,FALSE)="Gul",VLOOKUP($D$1,Slope!$A$4:$J$91,7,FALSE),VLOOKUP($D$1,Slope!$A$4:$J$91,9,FALSE)))/113,0))</f>
        <v>11</v>
      </c>
      <c r="K10" s="165">
        <f t="shared" si="0"/>
        <v>66</v>
      </c>
      <c r="L10" s="20"/>
    </row>
    <row r="11" spans="1:13" ht="21" customHeight="1" x14ac:dyDescent="0.2">
      <c r="A11" s="145">
        <v>7</v>
      </c>
      <c r="B11" s="147" t="s">
        <v>166</v>
      </c>
      <c r="C11" s="162" t="s">
        <v>93</v>
      </c>
      <c r="D11" s="166">
        <v>10</v>
      </c>
      <c r="E11" s="147" t="s">
        <v>4</v>
      </c>
      <c r="F11" s="147" t="s">
        <v>5</v>
      </c>
      <c r="G11" s="312"/>
      <c r="H11" s="316"/>
      <c r="I11" s="211">
        <v>84</v>
      </c>
      <c r="J11" s="147">
        <f>IF(A11&gt;COUNTA($B$5:$B$16),"",ROUND(IF(VLOOKUP(C11,Deltagare!$C$5:$F$16,3,FALSE)="Herr",IF(VLOOKUP(C11,Deltagare!$C$5:$F$16,4,FALSE)="Gul",VLOOKUP($D$1,Slope!$A$4:$J$91,2,FALSE),VLOOKUP($D$1,Slope!$A$4:$J$91,4,FALSE)),IF(VLOOKUP(C11,Deltagare!$C$5:$F$16,4,FALSE)="Gul",VLOOKUP($D$1,Slope!$A$4:$J$91,6,FALSE),VLOOKUP($D$1,Slope!$A$4:$J$91,8,FALSE)))-VLOOKUP($D$1,Slope!$A$4:$J$91,10,FALSE)+D11*IF(VLOOKUP(C11,Deltagare!$C$5:$F$16,3,FALSE)="Herr",IF(VLOOKUP(C11,Deltagare!$C$5:$F$16,4,FALSE)="Gul",VLOOKUP($D$1,Slope!$A$4:$J$91,3,FALSE),VLOOKUP($D$1,Slope!$A$4:$J$91,5,FALSE)),IF(VLOOKUP(C11,Deltagare!$C$5:$F$16,4,FALSE)="Gul",VLOOKUP($D$1,Slope!$A$4:$J$91,7,FALSE),VLOOKUP($D$1,Slope!$A$4:$J$91,9,FALSE)))/113,0))</f>
        <v>11</v>
      </c>
      <c r="K11" s="165">
        <f t="shared" si="0"/>
        <v>73</v>
      </c>
      <c r="L11" s="20"/>
    </row>
    <row r="12" spans="1:13" ht="21" customHeight="1" x14ac:dyDescent="0.2">
      <c r="A12" s="195">
        <v>8</v>
      </c>
      <c r="B12" s="199" t="s">
        <v>166</v>
      </c>
      <c r="C12" s="197" t="s">
        <v>97</v>
      </c>
      <c r="D12" s="198">
        <v>10.8</v>
      </c>
      <c r="E12" s="199" t="s">
        <v>4</v>
      </c>
      <c r="F12" s="199" t="s">
        <v>5</v>
      </c>
      <c r="G12" s="313"/>
      <c r="H12" s="317"/>
      <c r="I12" s="216">
        <v>90</v>
      </c>
      <c r="J12" s="199">
        <f>IF(A12&gt;COUNTA($B$5:$B$16),"",ROUND(IF(VLOOKUP(C12,Deltagare!$C$5:$F$16,3,FALSE)="Herr",IF(VLOOKUP(C12,Deltagare!$C$5:$F$16,4,FALSE)="Gul",VLOOKUP($D$1,Slope!$A$4:$J$91,2,FALSE),VLOOKUP($D$1,Slope!$A$4:$J$91,4,FALSE)),IF(VLOOKUP(C12,Deltagare!$C$5:$F$16,4,FALSE)="Gul",VLOOKUP($D$1,Slope!$A$4:$J$91,6,FALSE),VLOOKUP($D$1,Slope!$A$4:$J$91,8,FALSE)))-VLOOKUP($D$1,Slope!$A$4:$J$91,10,FALSE)+D12*IF(VLOOKUP(C12,Deltagare!$C$5:$F$16,3,FALSE)="Herr",IF(VLOOKUP(C12,Deltagare!$C$5:$F$16,4,FALSE)="Gul",VLOOKUP($D$1,Slope!$A$4:$J$91,3,FALSE),VLOOKUP($D$1,Slope!$A$4:$J$91,5,FALSE)),IF(VLOOKUP(C12,Deltagare!$C$5:$F$16,4,FALSE)="Gul",VLOOKUP($D$1,Slope!$A$4:$J$91,7,FALSE),VLOOKUP($D$1,Slope!$A$4:$J$91,9,FALSE)))/113,0))</f>
        <v>11</v>
      </c>
      <c r="K12" s="201">
        <f t="shared" si="0"/>
        <v>79</v>
      </c>
      <c r="L12" s="20"/>
    </row>
    <row r="13" spans="1:13" ht="21" customHeight="1" x14ac:dyDescent="0.2">
      <c r="A13" s="89">
        <v>9</v>
      </c>
      <c r="B13" s="75" t="s">
        <v>166</v>
      </c>
      <c r="C13" s="172" t="s">
        <v>98</v>
      </c>
      <c r="D13" s="173">
        <v>11.5</v>
      </c>
      <c r="E13" s="75" t="s">
        <v>4</v>
      </c>
      <c r="F13" s="75" t="s">
        <v>5</v>
      </c>
      <c r="G13" s="312">
        <f>IF(A13&gt;COUNTA($B$5:$B$16),"",IF(4*(ROUNDUP((COUNTA($B$5:$B$16)/4),0)-(COUNTA($B$5:$B$16)/4))&gt;INT(A13/3-1/3),INT(A13/3+2/3),INT((A13+4*(ROUNDUP((COUNTA($B$5:$B$16)/4),0)-(COUNTA($B$5:$B$16)/4))-0.25)/4)+1))</f>
        <v>3</v>
      </c>
      <c r="H13" s="316" t="s">
        <v>197</v>
      </c>
      <c r="I13" s="210">
        <v>90</v>
      </c>
      <c r="J13" s="75">
        <f>IF(A13&gt;COUNTA($B$5:$B$16),"",ROUND(IF(VLOOKUP(C13,Deltagare!$C$5:$F$16,3,FALSE)="Herr",IF(VLOOKUP(C13,Deltagare!$C$5:$F$16,4,FALSE)="Gul",VLOOKUP($D$1,Slope!$A$4:$J$91,2,FALSE),VLOOKUP($D$1,Slope!$A$4:$J$91,4,FALSE)),IF(VLOOKUP(C13,Deltagare!$C$5:$F$16,4,FALSE)="Gul",VLOOKUP($D$1,Slope!$A$4:$J$91,6,FALSE),VLOOKUP($D$1,Slope!$A$4:$J$91,8,FALSE)))-VLOOKUP($D$1,Slope!$A$4:$J$91,10,FALSE)+D13*IF(VLOOKUP(C13,Deltagare!$C$5:$F$16,3,FALSE)="Herr",IF(VLOOKUP(C13,Deltagare!$C$5:$F$16,4,FALSE)="Gul",VLOOKUP($D$1,Slope!$A$4:$J$91,3,FALSE),VLOOKUP($D$1,Slope!$A$4:$J$91,5,FALSE)),IF(VLOOKUP(C13,Deltagare!$C$5:$F$16,4,FALSE)="Gul",VLOOKUP($D$1,Slope!$A$4:$J$91,7,FALSE),VLOOKUP($D$1,Slope!$A$4:$J$91,9,FALSE)))/113,0))</f>
        <v>12</v>
      </c>
      <c r="K13" s="164">
        <f t="shared" si="0"/>
        <v>78</v>
      </c>
      <c r="L13" s="20"/>
    </row>
    <row r="14" spans="1:13" ht="21" customHeight="1" x14ac:dyDescent="0.2">
      <c r="A14" s="145">
        <v>10</v>
      </c>
      <c r="B14" s="147" t="s">
        <v>166</v>
      </c>
      <c r="C14" s="162" t="s">
        <v>96</v>
      </c>
      <c r="D14" s="166">
        <v>14.9</v>
      </c>
      <c r="E14" s="147" t="s">
        <v>4</v>
      </c>
      <c r="F14" s="147" t="s">
        <v>5</v>
      </c>
      <c r="G14" s="312"/>
      <c r="H14" s="316"/>
      <c r="I14" s="211">
        <v>99</v>
      </c>
      <c r="J14" s="147">
        <f>IF(A14&gt;COUNTA($B$5:$B$16),"",ROUND(IF(VLOOKUP(C14,Deltagare!$C$5:$F$16,3,FALSE)="Herr",IF(VLOOKUP(C14,Deltagare!$C$5:$F$16,4,FALSE)="Gul",VLOOKUP($D$1,Slope!$A$4:$J$91,2,FALSE),VLOOKUP($D$1,Slope!$A$4:$J$91,4,FALSE)),IF(VLOOKUP(C14,Deltagare!$C$5:$F$16,4,FALSE)="Gul",VLOOKUP($D$1,Slope!$A$4:$J$91,6,FALSE),VLOOKUP($D$1,Slope!$A$4:$J$91,8,FALSE)))-VLOOKUP($D$1,Slope!$A$4:$J$91,10,FALSE)+D14*IF(VLOOKUP(C14,Deltagare!$C$5:$F$16,3,FALSE)="Herr",IF(VLOOKUP(C14,Deltagare!$C$5:$F$16,4,FALSE)="Gul",VLOOKUP($D$1,Slope!$A$4:$J$91,3,FALSE),VLOOKUP($D$1,Slope!$A$4:$J$91,5,FALSE)),IF(VLOOKUP(C14,Deltagare!$C$5:$F$16,4,FALSE)="Gul",VLOOKUP($D$1,Slope!$A$4:$J$91,7,FALSE),VLOOKUP($D$1,Slope!$A$4:$J$91,9,FALSE)))/113,0))</f>
        <v>16</v>
      </c>
      <c r="K14" s="165">
        <f t="shared" si="0"/>
        <v>83</v>
      </c>
      <c r="L14" s="20"/>
    </row>
    <row r="15" spans="1:13" ht="21" customHeight="1" x14ac:dyDescent="0.2">
      <c r="A15" s="145">
        <v>11</v>
      </c>
      <c r="B15" s="147" t="s">
        <v>166</v>
      </c>
      <c r="C15" s="162" t="s">
        <v>95</v>
      </c>
      <c r="D15" s="166">
        <v>16.7</v>
      </c>
      <c r="E15" s="147" t="s">
        <v>4</v>
      </c>
      <c r="F15" s="147" t="s">
        <v>5</v>
      </c>
      <c r="G15" s="312"/>
      <c r="H15" s="316"/>
      <c r="I15" s="211">
        <v>96</v>
      </c>
      <c r="J15" s="147">
        <f>IF(A15&gt;COUNTA($B$5:$B$16),"",ROUND(IF(VLOOKUP(C15,Deltagare!$C$5:$F$16,3,FALSE)="Herr",IF(VLOOKUP(C15,Deltagare!$C$5:$F$16,4,FALSE)="Gul",VLOOKUP($D$1,Slope!$A$4:$J$91,2,FALSE),VLOOKUP($D$1,Slope!$A$4:$J$91,4,FALSE)),IF(VLOOKUP(C15,Deltagare!$C$5:$F$16,4,FALSE)="Gul",VLOOKUP($D$1,Slope!$A$4:$J$91,6,FALSE),VLOOKUP($D$1,Slope!$A$4:$J$91,8,FALSE)))-VLOOKUP($D$1,Slope!$A$4:$J$91,10,FALSE)+D15*IF(VLOOKUP(C15,Deltagare!$C$5:$F$16,3,FALSE)="Herr",IF(VLOOKUP(C15,Deltagare!$C$5:$F$16,4,FALSE)="Gul",VLOOKUP($D$1,Slope!$A$4:$J$91,3,FALSE),VLOOKUP($D$1,Slope!$A$4:$J$91,5,FALSE)),IF(VLOOKUP(C15,Deltagare!$C$5:$F$16,4,FALSE)="Gul",VLOOKUP($D$1,Slope!$A$4:$J$91,7,FALSE),VLOOKUP($D$1,Slope!$A$4:$J$91,9,FALSE)))/113,0))</f>
        <v>18</v>
      </c>
      <c r="K15" s="165">
        <f t="shared" si="0"/>
        <v>78</v>
      </c>
      <c r="L15" s="20"/>
    </row>
    <row r="16" spans="1:13" ht="21" customHeight="1" thickBot="1" x14ac:dyDescent="0.25">
      <c r="A16" s="148">
        <v>12</v>
      </c>
      <c r="B16" s="155" t="s">
        <v>166</v>
      </c>
      <c r="C16" s="163" t="s">
        <v>101</v>
      </c>
      <c r="D16" s="174">
        <v>16.8</v>
      </c>
      <c r="E16" s="170" t="s">
        <v>4</v>
      </c>
      <c r="F16" s="170" t="s">
        <v>5</v>
      </c>
      <c r="G16" s="314"/>
      <c r="H16" s="318"/>
      <c r="I16" s="213">
        <v>97</v>
      </c>
      <c r="J16" s="170">
        <f>IF(A16&gt;COUNTA($B$5:$B$16),"",ROUND(IF(VLOOKUP(C16,Deltagare!$C$5:$F$16,3,FALSE)="Herr",IF(VLOOKUP(C16,Deltagare!$C$5:$F$16,4,FALSE)="Gul",VLOOKUP($D$1,Slope!$A$4:$J$91,2,FALSE),VLOOKUP($D$1,Slope!$A$4:$J$91,4,FALSE)),IF(VLOOKUP(C16,Deltagare!$C$5:$F$16,4,FALSE)="Gul",VLOOKUP($D$1,Slope!$A$4:$J$91,6,FALSE),VLOOKUP($D$1,Slope!$A$4:$J$91,8,FALSE)))-VLOOKUP($D$1,Slope!$A$4:$J$91,10,FALSE)+D16*IF(VLOOKUP(C16,Deltagare!$C$5:$F$16,3,FALSE)="Herr",IF(VLOOKUP(C16,Deltagare!$C$5:$F$16,4,FALSE)="Gul",VLOOKUP($D$1,Slope!$A$4:$J$91,3,FALSE),VLOOKUP($D$1,Slope!$A$4:$J$91,5,FALSE)),IF(VLOOKUP(C16,Deltagare!$C$5:$F$16,4,FALSE)="Gul",VLOOKUP($D$1,Slope!$A$4:$J$91,7,FALSE),VLOOKUP($D$1,Slope!$A$4:$J$91,9,FALSE)))/113,0))</f>
        <v>18</v>
      </c>
      <c r="K16" s="179">
        <f t="shared" si="0"/>
        <v>79</v>
      </c>
      <c r="L16" s="90"/>
      <c r="M16" s="21"/>
    </row>
    <row r="18" spans="1:13" ht="13.5" thickBot="1" x14ac:dyDescent="0.25"/>
    <row r="19" spans="1:13" ht="24.75" x14ac:dyDescent="0.2">
      <c r="A19" s="301" t="s">
        <v>159</v>
      </c>
      <c r="B19" s="302"/>
      <c r="C19" s="302"/>
      <c r="D19" s="302"/>
      <c r="E19" s="302"/>
      <c r="F19" s="303"/>
      <c r="M19" s="17"/>
    </row>
    <row r="20" spans="1:13" x14ac:dyDescent="0.2">
      <c r="A20" s="91"/>
      <c r="B20" s="93"/>
      <c r="C20" s="92" t="s">
        <v>0</v>
      </c>
      <c r="D20" s="93" t="s">
        <v>8</v>
      </c>
      <c r="E20" s="93" t="s">
        <v>105</v>
      </c>
      <c r="F20" s="94" t="s">
        <v>77</v>
      </c>
      <c r="M20" s="17"/>
    </row>
    <row r="21" spans="1:13" ht="21" customHeight="1" x14ac:dyDescent="0.2">
      <c r="A21" s="237">
        <v>1</v>
      </c>
      <c r="B21" s="238"/>
      <c r="C21" s="239" t="s">
        <v>100</v>
      </c>
      <c r="D21" s="240">
        <v>10.1</v>
      </c>
      <c r="E21" s="238">
        <v>66</v>
      </c>
      <c r="F21" s="164">
        <v>240</v>
      </c>
      <c r="M21" s="17"/>
    </row>
    <row r="22" spans="1:13" ht="21" customHeight="1" x14ac:dyDescent="0.2">
      <c r="A22" s="241">
        <v>2</v>
      </c>
      <c r="B22" s="242"/>
      <c r="C22" s="243" t="s">
        <v>94</v>
      </c>
      <c r="D22" s="244">
        <v>9.4</v>
      </c>
      <c r="E22" s="242">
        <v>71</v>
      </c>
      <c r="F22" s="206">
        <v>140</v>
      </c>
      <c r="M22" s="17"/>
    </row>
    <row r="23" spans="1:13" ht="21" customHeight="1" x14ac:dyDescent="0.2">
      <c r="A23" s="241">
        <v>3</v>
      </c>
      <c r="B23" s="242"/>
      <c r="C23" s="243" t="s">
        <v>93</v>
      </c>
      <c r="D23" s="244">
        <v>10</v>
      </c>
      <c r="E23" s="242">
        <v>73</v>
      </c>
      <c r="F23" s="206">
        <v>100</v>
      </c>
      <c r="M23" s="17"/>
    </row>
    <row r="24" spans="1:13" ht="21" customHeight="1" x14ac:dyDescent="0.2">
      <c r="A24" s="145">
        <v>4</v>
      </c>
      <c r="B24" s="169"/>
      <c r="C24" s="162" t="s">
        <v>99</v>
      </c>
      <c r="D24" s="168">
        <v>11</v>
      </c>
      <c r="E24" s="169">
        <v>73</v>
      </c>
      <c r="F24" s="167"/>
      <c r="M24" s="17"/>
    </row>
    <row r="25" spans="1:13" ht="21" customHeight="1" x14ac:dyDescent="0.2">
      <c r="A25" s="145">
        <v>5</v>
      </c>
      <c r="B25" s="169"/>
      <c r="C25" s="162" t="s">
        <v>92</v>
      </c>
      <c r="D25" s="168">
        <v>8.1</v>
      </c>
      <c r="E25" s="169">
        <v>75</v>
      </c>
      <c r="F25" s="167"/>
      <c r="M25" s="17"/>
    </row>
    <row r="26" spans="1:13" ht="21" customHeight="1" x14ac:dyDescent="0.2">
      <c r="A26" s="145">
        <v>6</v>
      </c>
      <c r="B26" s="169"/>
      <c r="C26" s="162" t="s">
        <v>91</v>
      </c>
      <c r="D26" s="168">
        <v>7.6</v>
      </c>
      <c r="E26" s="169">
        <v>77</v>
      </c>
      <c r="F26" s="167"/>
      <c r="M26" s="17"/>
    </row>
    <row r="27" spans="1:13" ht="21" customHeight="1" x14ac:dyDescent="0.2">
      <c r="A27" s="145">
        <v>7</v>
      </c>
      <c r="B27" s="169"/>
      <c r="C27" s="162" t="s">
        <v>3</v>
      </c>
      <c r="D27" s="168">
        <v>7.2</v>
      </c>
      <c r="E27" s="169">
        <v>78</v>
      </c>
      <c r="F27" s="167"/>
      <c r="M27" s="17"/>
    </row>
    <row r="28" spans="1:13" ht="21" customHeight="1" x14ac:dyDescent="0.2">
      <c r="A28" s="145">
        <v>9</v>
      </c>
      <c r="B28" s="169"/>
      <c r="C28" s="162" t="s">
        <v>98</v>
      </c>
      <c r="D28" s="168">
        <v>11.5</v>
      </c>
      <c r="E28" s="169">
        <v>78</v>
      </c>
      <c r="F28" s="167"/>
      <c r="M28" s="17"/>
    </row>
    <row r="29" spans="1:13" ht="21" customHeight="1" x14ac:dyDescent="0.2">
      <c r="A29" s="145">
        <v>8</v>
      </c>
      <c r="B29" s="169"/>
      <c r="C29" s="162" t="s">
        <v>95</v>
      </c>
      <c r="D29" s="168">
        <v>16.7</v>
      </c>
      <c r="E29" s="169">
        <v>78</v>
      </c>
      <c r="F29" s="167"/>
      <c r="M29" s="17"/>
    </row>
    <row r="30" spans="1:13" ht="21" customHeight="1" x14ac:dyDescent="0.2">
      <c r="A30" s="145">
        <v>11</v>
      </c>
      <c r="B30" s="169"/>
      <c r="C30" s="162" t="s">
        <v>97</v>
      </c>
      <c r="D30" s="168">
        <v>10.8</v>
      </c>
      <c r="E30" s="169">
        <v>79</v>
      </c>
      <c r="F30" s="167"/>
      <c r="M30" s="17"/>
    </row>
    <row r="31" spans="1:13" ht="21" customHeight="1" x14ac:dyDescent="0.2">
      <c r="A31" s="145">
        <v>10</v>
      </c>
      <c r="B31" s="169"/>
      <c r="C31" s="162" t="s">
        <v>101</v>
      </c>
      <c r="D31" s="168">
        <v>16.8</v>
      </c>
      <c r="E31" s="169">
        <v>79</v>
      </c>
      <c r="F31" s="167"/>
      <c r="M31" s="17"/>
    </row>
    <row r="32" spans="1:13" ht="21" customHeight="1" thickBot="1" x14ac:dyDescent="0.25">
      <c r="A32" s="148">
        <v>12</v>
      </c>
      <c r="B32" s="170"/>
      <c r="C32" s="163" t="s">
        <v>96</v>
      </c>
      <c r="D32" s="174">
        <v>14.9</v>
      </c>
      <c r="E32" s="170">
        <v>83</v>
      </c>
      <c r="F32" s="171"/>
      <c r="M32" s="17"/>
    </row>
    <row r="33" spans="13:13" x14ac:dyDescent="0.2">
      <c r="M33" s="17"/>
    </row>
  </sheetData>
  <sortState ref="A21:F32">
    <sortCondition ref="E21:E32"/>
    <sortCondition ref="D21:D32"/>
  </sortState>
  <mergeCells count="8">
    <mergeCell ref="A19:F19"/>
    <mergeCell ref="I1:J1"/>
    <mergeCell ref="H5:H8"/>
    <mergeCell ref="H9:H12"/>
    <mergeCell ref="H13:H16"/>
    <mergeCell ref="G5:G8"/>
    <mergeCell ref="G9:G12"/>
    <mergeCell ref="G13:G16"/>
  </mergeCells>
  <phoneticPr fontId="0" type="noConversion"/>
  <pageMargins left="0.7" right="0.7" top="0.75" bottom="0.75" header="0.3" footer="0.3"/>
  <pageSetup paperSize="9" scale="70" orientation="landscape" horizontalDpi="360" verticalDpi="360" r:id="rId1"/>
  <headerFooter alignWithMargins="0">
    <oddHeader>&amp;C&amp;26Deltävling 6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Button 1">
              <controlPr defaultSize="0" print="0" autoFill="0" autoLine="0" autoPict="0" macro="[0]!valjGolfbana">
                <anchor moveWithCells="1" siz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5</xdr:col>
                    <xdr:colOff>9525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Button 2">
              <controlPr defaultSize="0" print="0" autoFill="0" autoLine="0" autoPict="0" macro="[0]!valjDatum">
                <anchor moveWithCells="1" sizeWithCells="1">
                  <from>
                    <xdr:col>7</xdr:col>
                    <xdr:colOff>571500</xdr:colOff>
                    <xdr:row>1</xdr:row>
                    <xdr:rowOff>9525</xdr:rowOff>
                  </from>
                  <to>
                    <xdr:col>10</xdr:col>
                    <xdr:colOff>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6" name="Button 4">
              <controlPr defaultSize="0" print="0" autoFill="0" autoLine="0" autoPict="0" macro="[0]!Resultat_Deltävling">
                <anchor moveWithCells="1" siz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7" name="Button 5">
              <controlPr defaultSize="0" print="0" autoFill="0" autoLine="0" autoPict="0" macro="[0]!Rensa_Resultat">
                <anchor moveWithCells="1" sizeWithCells="1">
                  <from>
                    <xdr:col>6</xdr:col>
                    <xdr:colOff>38100</xdr:colOff>
                    <xdr:row>21</xdr:row>
                    <xdr:rowOff>142875</xdr:rowOff>
                  </from>
                  <to>
                    <xdr:col>8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1"/>
  <sheetViews>
    <sheetView workbookViewId="0">
      <pane ySplit="3" topLeftCell="A22" activePane="bottomLeft" state="frozen"/>
      <selection pane="bottomLeft" activeCell="B43" sqref="B43"/>
    </sheetView>
  </sheetViews>
  <sheetFormatPr defaultRowHeight="12.75" x14ac:dyDescent="0.2"/>
  <cols>
    <col min="1" max="1" width="38.5703125" style="52" bestFit="1" customWidth="1"/>
    <col min="2" max="9" width="9.140625" style="52"/>
    <col min="10" max="10" width="11.28515625" style="52" customWidth="1"/>
    <col min="11" max="12" width="4.85546875" style="52" customWidth="1"/>
    <col min="13" max="16384" width="9.140625" style="52"/>
  </cols>
  <sheetData>
    <row r="1" spans="1:10" x14ac:dyDescent="0.2">
      <c r="A1" s="324" t="s">
        <v>180</v>
      </c>
      <c r="B1" s="334" t="s">
        <v>4</v>
      </c>
      <c r="C1" s="327"/>
      <c r="D1" s="327"/>
      <c r="E1" s="328"/>
      <c r="F1" s="327" t="s">
        <v>7</v>
      </c>
      <c r="G1" s="327"/>
      <c r="H1" s="327"/>
      <c r="I1" s="328"/>
      <c r="J1" s="55"/>
    </row>
    <row r="2" spans="1:10" x14ac:dyDescent="0.2">
      <c r="A2" s="325"/>
      <c r="B2" s="332" t="s">
        <v>5</v>
      </c>
      <c r="C2" s="333"/>
      <c r="D2" s="331" t="s">
        <v>6</v>
      </c>
      <c r="E2" s="330"/>
      <c r="F2" s="329" t="s">
        <v>5</v>
      </c>
      <c r="G2" s="330"/>
      <c r="H2" s="331" t="s">
        <v>6</v>
      </c>
      <c r="I2" s="330"/>
      <c r="J2" s="56" t="s">
        <v>73</v>
      </c>
    </row>
    <row r="3" spans="1:10" s="53" customFormat="1" x14ac:dyDescent="0.2">
      <c r="A3" s="326"/>
      <c r="B3" s="57" t="s">
        <v>74</v>
      </c>
      <c r="C3" s="58" t="s">
        <v>75</v>
      </c>
      <c r="D3" s="57" t="s">
        <v>74</v>
      </c>
      <c r="E3" s="59" t="s">
        <v>75</v>
      </c>
      <c r="F3" s="57" t="s">
        <v>74</v>
      </c>
      <c r="G3" s="59" t="s">
        <v>75</v>
      </c>
      <c r="H3" s="57" t="s">
        <v>74</v>
      </c>
      <c r="I3" s="59" t="s">
        <v>75</v>
      </c>
      <c r="J3" s="59" t="s">
        <v>76</v>
      </c>
    </row>
    <row r="4" spans="1:10" s="53" customFormat="1" x14ac:dyDescent="0.2">
      <c r="A4" s="54" t="s">
        <v>142</v>
      </c>
      <c r="B4" s="60"/>
      <c r="C4" s="61"/>
      <c r="D4" s="60"/>
      <c r="E4" s="62"/>
      <c r="F4" s="60"/>
      <c r="G4" s="62"/>
      <c r="H4" s="60"/>
      <c r="I4" s="62"/>
      <c r="J4" s="63">
        <v>71</v>
      </c>
    </row>
    <row r="5" spans="1:10" s="53" customFormat="1" x14ac:dyDescent="0.2">
      <c r="A5" s="54" t="s">
        <v>143</v>
      </c>
      <c r="B5" s="64"/>
      <c r="C5" s="65"/>
      <c r="D5" s="64"/>
      <c r="E5" s="66"/>
      <c r="F5" s="64"/>
      <c r="G5" s="66"/>
      <c r="H5" s="64"/>
      <c r="I5" s="66"/>
      <c r="J5" s="63">
        <v>71</v>
      </c>
    </row>
    <row r="6" spans="1:10" s="53" customFormat="1" x14ac:dyDescent="0.2">
      <c r="A6" s="54" t="s">
        <v>144</v>
      </c>
      <c r="B6" s="64"/>
      <c r="C6" s="65"/>
      <c r="D6" s="64"/>
      <c r="E6" s="66"/>
      <c r="F6" s="64"/>
      <c r="G6" s="66"/>
      <c r="H6" s="64"/>
      <c r="I6" s="66"/>
      <c r="J6" s="63">
        <v>72</v>
      </c>
    </row>
    <row r="7" spans="1:10" s="53" customFormat="1" x14ac:dyDescent="0.2">
      <c r="A7" s="54" t="s">
        <v>108</v>
      </c>
      <c r="B7" s="64">
        <v>72.599999999999994</v>
      </c>
      <c r="C7" s="65">
        <v>130</v>
      </c>
      <c r="D7" s="64">
        <v>68.5</v>
      </c>
      <c r="E7" s="66">
        <v>121</v>
      </c>
      <c r="F7" s="64">
        <v>78.599999999999994</v>
      </c>
      <c r="G7" s="66">
        <v>139</v>
      </c>
      <c r="H7" s="64">
        <v>73.599999999999994</v>
      </c>
      <c r="I7" s="66">
        <v>128</v>
      </c>
      <c r="J7" s="63">
        <v>72</v>
      </c>
    </row>
    <row r="8" spans="1:10" s="53" customFormat="1" x14ac:dyDescent="0.2">
      <c r="A8" s="54" t="s">
        <v>174</v>
      </c>
      <c r="B8" s="64">
        <v>71.400000000000006</v>
      </c>
      <c r="C8" s="65">
        <v>135</v>
      </c>
      <c r="D8" s="64"/>
      <c r="E8" s="66"/>
      <c r="F8" s="64"/>
      <c r="G8" s="66"/>
      <c r="H8" s="64"/>
      <c r="I8" s="66"/>
      <c r="J8" s="63">
        <v>71</v>
      </c>
    </row>
    <row r="9" spans="1:10" s="53" customFormat="1" x14ac:dyDescent="0.2">
      <c r="A9" s="54" t="s">
        <v>175</v>
      </c>
      <c r="B9" s="64"/>
      <c r="C9" s="65"/>
      <c r="D9" s="64"/>
      <c r="E9" s="66"/>
      <c r="F9" s="64"/>
      <c r="G9" s="66"/>
      <c r="H9" s="64"/>
      <c r="I9" s="66"/>
      <c r="J9" s="63">
        <v>72</v>
      </c>
    </row>
    <row r="10" spans="1:10" s="53" customFormat="1" x14ac:dyDescent="0.2">
      <c r="A10" s="54" t="s">
        <v>145</v>
      </c>
      <c r="B10" s="64">
        <v>72.099999999999994</v>
      </c>
      <c r="C10" s="65">
        <v>129</v>
      </c>
      <c r="D10" s="64">
        <v>67.599999999999994</v>
      </c>
      <c r="E10" s="66">
        <v>121</v>
      </c>
      <c r="F10" s="64">
        <v>78</v>
      </c>
      <c r="G10" s="66">
        <v>135</v>
      </c>
      <c r="H10" s="64">
        <v>72.5</v>
      </c>
      <c r="I10" s="66">
        <v>123</v>
      </c>
      <c r="J10" s="63">
        <v>72</v>
      </c>
    </row>
    <row r="11" spans="1:10" s="53" customFormat="1" x14ac:dyDescent="0.2">
      <c r="A11" s="54" t="s">
        <v>146</v>
      </c>
      <c r="B11" s="64">
        <v>70.5</v>
      </c>
      <c r="C11" s="65">
        <v>123</v>
      </c>
      <c r="D11" s="64">
        <v>66.599999999999994</v>
      </c>
      <c r="E11" s="66">
        <v>116</v>
      </c>
      <c r="F11" s="64">
        <v>76.599999999999994</v>
      </c>
      <c r="G11" s="66">
        <v>131</v>
      </c>
      <c r="H11" s="64">
        <v>71.8</v>
      </c>
      <c r="I11" s="66">
        <v>122</v>
      </c>
      <c r="J11" s="63">
        <v>72</v>
      </c>
    </row>
    <row r="12" spans="1:10" s="53" customFormat="1" x14ac:dyDescent="0.2">
      <c r="A12" s="54" t="s">
        <v>147</v>
      </c>
      <c r="B12" s="64"/>
      <c r="C12" s="65"/>
      <c r="D12" s="64"/>
      <c r="E12" s="66"/>
      <c r="F12" s="64"/>
      <c r="G12" s="66"/>
      <c r="H12" s="64"/>
      <c r="I12" s="66"/>
      <c r="J12" s="63">
        <v>72</v>
      </c>
    </row>
    <row r="13" spans="1:10" s="53" customFormat="1" x14ac:dyDescent="0.2">
      <c r="A13" s="54" t="s">
        <v>64</v>
      </c>
      <c r="B13" s="64">
        <v>71.099999999999994</v>
      </c>
      <c r="C13" s="65">
        <v>129</v>
      </c>
      <c r="D13" s="64">
        <v>66.8</v>
      </c>
      <c r="E13" s="66">
        <v>119</v>
      </c>
      <c r="F13" s="64">
        <v>77.2</v>
      </c>
      <c r="G13" s="66">
        <v>135</v>
      </c>
      <c r="H13" s="64">
        <v>72.2</v>
      </c>
      <c r="I13" s="66">
        <v>125</v>
      </c>
      <c r="J13" s="63">
        <v>72</v>
      </c>
    </row>
    <row r="14" spans="1:10" s="53" customFormat="1" x14ac:dyDescent="0.2">
      <c r="A14" s="54" t="s">
        <v>181</v>
      </c>
      <c r="B14" s="64">
        <v>71.3</v>
      </c>
      <c r="C14" s="65">
        <v>135</v>
      </c>
      <c r="D14" s="64">
        <v>67.2</v>
      </c>
      <c r="E14" s="66">
        <v>125</v>
      </c>
      <c r="F14" s="64">
        <v>76.7</v>
      </c>
      <c r="G14" s="66">
        <v>137</v>
      </c>
      <c r="H14" s="64">
        <v>71.599999999999994</v>
      </c>
      <c r="I14" s="66">
        <v>127</v>
      </c>
      <c r="J14" s="63">
        <v>72</v>
      </c>
    </row>
    <row r="15" spans="1:10" s="53" customFormat="1" x14ac:dyDescent="0.2">
      <c r="A15" s="54" t="s">
        <v>170</v>
      </c>
      <c r="B15" s="64"/>
      <c r="C15" s="65"/>
      <c r="D15" s="64"/>
      <c r="E15" s="66"/>
      <c r="F15" s="64"/>
      <c r="G15" s="66"/>
      <c r="H15" s="64"/>
      <c r="I15" s="66"/>
      <c r="J15" s="63">
        <v>27</v>
      </c>
    </row>
    <row r="16" spans="1:10" s="53" customFormat="1" x14ac:dyDescent="0.2">
      <c r="A16" s="54" t="s">
        <v>171</v>
      </c>
      <c r="B16" s="64">
        <v>71.099999999999994</v>
      </c>
      <c r="C16" s="65">
        <v>128</v>
      </c>
      <c r="D16" s="64" t="s">
        <v>172</v>
      </c>
      <c r="E16" s="66">
        <v>118</v>
      </c>
      <c r="F16" s="64">
        <v>77.3</v>
      </c>
      <c r="G16" s="66">
        <v>127</v>
      </c>
      <c r="H16" s="64">
        <v>72.2</v>
      </c>
      <c r="I16" s="66">
        <v>118</v>
      </c>
      <c r="J16" s="63">
        <v>71</v>
      </c>
    </row>
    <row r="17" spans="1:10" s="53" customFormat="1" x14ac:dyDescent="0.2">
      <c r="A17" s="54" t="s">
        <v>173</v>
      </c>
      <c r="B17" s="64">
        <v>74.3</v>
      </c>
      <c r="C17" s="65">
        <v>130</v>
      </c>
      <c r="D17" s="64">
        <v>70.099999999999994</v>
      </c>
      <c r="E17" s="66">
        <v>122</v>
      </c>
      <c r="F17" s="64">
        <v>81</v>
      </c>
      <c r="G17" s="66">
        <v>142</v>
      </c>
      <c r="H17" s="64">
        <v>74.3</v>
      </c>
      <c r="I17" s="66">
        <v>130</v>
      </c>
      <c r="J17" s="63">
        <v>73</v>
      </c>
    </row>
    <row r="18" spans="1:10" s="53" customFormat="1" x14ac:dyDescent="0.2">
      <c r="A18" s="54" t="s">
        <v>169</v>
      </c>
      <c r="B18" s="64"/>
      <c r="C18" s="65"/>
      <c r="D18" s="64"/>
      <c r="E18" s="66"/>
      <c r="F18" s="64"/>
      <c r="G18" s="66"/>
      <c r="H18" s="64"/>
      <c r="I18" s="66"/>
      <c r="J18" s="63">
        <v>72</v>
      </c>
    </row>
    <row r="19" spans="1:10" s="53" customFormat="1" x14ac:dyDescent="0.2">
      <c r="A19" s="54" t="s">
        <v>109</v>
      </c>
      <c r="B19" s="64">
        <v>70.400000000000006</v>
      </c>
      <c r="C19" s="65">
        <v>127</v>
      </c>
      <c r="D19" s="64">
        <v>66.7</v>
      </c>
      <c r="E19" s="66">
        <v>119</v>
      </c>
      <c r="F19" s="64">
        <v>76.2</v>
      </c>
      <c r="G19" s="66">
        <v>135</v>
      </c>
      <c r="H19" s="64">
        <v>71.7</v>
      </c>
      <c r="I19" s="66">
        <v>125</v>
      </c>
      <c r="J19" s="63">
        <v>71</v>
      </c>
    </row>
    <row r="20" spans="1:10" s="53" customFormat="1" x14ac:dyDescent="0.2">
      <c r="A20" s="54" t="s">
        <v>110</v>
      </c>
      <c r="B20" s="64">
        <v>71.599999999999994</v>
      </c>
      <c r="C20" s="65">
        <v>132</v>
      </c>
      <c r="D20" s="64">
        <v>67.5</v>
      </c>
      <c r="E20" s="66">
        <v>123</v>
      </c>
      <c r="F20" s="64">
        <v>77.2</v>
      </c>
      <c r="G20" s="66">
        <v>138</v>
      </c>
      <c r="H20" s="64">
        <v>72.099999999999994</v>
      </c>
      <c r="I20" s="66">
        <v>128</v>
      </c>
      <c r="J20" s="63">
        <v>72</v>
      </c>
    </row>
    <row r="21" spans="1:10" s="53" customFormat="1" x14ac:dyDescent="0.2">
      <c r="A21" s="54" t="s">
        <v>168</v>
      </c>
      <c r="B21" s="64">
        <v>71.7</v>
      </c>
      <c r="C21" s="65">
        <v>136</v>
      </c>
      <c r="D21" s="64">
        <v>66.2</v>
      </c>
      <c r="E21" s="66">
        <v>125</v>
      </c>
      <c r="F21" s="64">
        <v>77.8</v>
      </c>
      <c r="G21" s="66">
        <v>142</v>
      </c>
      <c r="H21" s="64">
        <v>71.099999999999994</v>
      </c>
      <c r="I21" s="66">
        <v>128</v>
      </c>
      <c r="J21" s="63">
        <v>72</v>
      </c>
    </row>
    <row r="22" spans="1:10" s="53" customFormat="1" x14ac:dyDescent="0.2">
      <c r="A22" s="54" t="s">
        <v>111</v>
      </c>
      <c r="B22" s="64">
        <v>68.400000000000006</v>
      </c>
      <c r="C22" s="65">
        <v>121</v>
      </c>
      <c r="D22" s="64">
        <v>64.7</v>
      </c>
      <c r="E22" s="66">
        <v>114</v>
      </c>
      <c r="F22" s="64">
        <v>74.5</v>
      </c>
      <c r="G22" s="66">
        <v>128</v>
      </c>
      <c r="H22" s="64">
        <v>70.099999999999994</v>
      </c>
      <c r="I22" s="66">
        <v>118</v>
      </c>
      <c r="J22" s="63">
        <v>71</v>
      </c>
    </row>
    <row r="23" spans="1:10" s="53" customFormat="1" x14ac:dyDescent="0.2">
      <c r="A23" s="54" t="s">
        <v>112</v>
      </c>
      <c r="B23" s="64">
        <v>70.7</v>
      </c>
      <c r="C23" s="65">
        <v>135</v>
      </c>
      <c r="D23" s="64">
        <v>66.599999999999994</v>
      </c>
      <c r="E23" s="66">
        <v>125</v>
      </c>
      <c r="F23" s="64">
        <v>76.5</v>
      </c>
      <c r="G23" s="66">
        <v>144</v>
      </c>
      <c r="H23" s="64">
        <v>71.400000000000006</v>
      </c>
      <c r="I23" s="66">
        <v>133</v>
      </c>
      <c r="J23" s="63">
        <v>71</v>
      </c>
    </row>
    <row r="24" spans="1:10" s="53" customFormat="1" x14ac:dyDescent="0.2">
      <c r="A24" s="54" t="s">
        <v>113</v>
      </c>
      <c r="B24" s="64">
        <v>71.5</v>
      </c>
      <c r="C24" s="65">
        <v>137</v>
      </c>
      <c r="D24" s="64">
        <v>68.099999999999994</v>
      </c>
      <c r="E24" s="66">
        <v>130</v>
      </c>
      <c r="F24" s="64">
        <v>77.900000000000006</v>
      </c>
      <c r="G24" s="66">
        <v>145</v>
      </c>
      <c r="H24" s="64">
        <v>73.7</v>
      </c>
      <c r="I24" s="66">
        <v>137</v>
      </c>
      <c r="J24" s="63">
        <v>71</v>
      </c>
    </row>
    <row r="25" spans="1:10" s="53" customFormat="1" x14ac:dyDescent="0.2">
      <c r="A25" s="54" t="s">
        <v>71</v>
      </c>
      <c r="B25" s="64">
        <v>71.7</v>
      </c>
      <c r="C25" s="65">
        <v>130</v>
      </c>
      <c r="D25" s="64">
        <v>67.7</v>
      </c>
      <c r="E25" s="66">
        <v>121</v>
      </c>
      <c r="F25" s="64">
        <v>78</v>
      </c>
      <c r="G25" s="66">
        <v>143</v>
      </c>
      <c r="H25" s="64">
        <v>73.099999999999994</v>
      </c>
      <c r="I25" s="66">
        <v>133</v>
      </c>
      <c r="J25" s="63">
        <v>72</v>
      </c>
    </row>
    <row r="26" spans="1:10" s="53" customFormat="1" x14ac:dyDescent="0.2">
      <c r="A26" s="54" t="s">
        <v>148</v>
      </c>
      <c r="B26" s="64">
        <v>71.8</v>
      </c>
      <c r="C26" s="65">
        <v>131</v>
      </c>
      <c r="D26" s="64">
        <v>67</v>
      </c>
      <c r="E26" s="66">
        <v>122</v>
      </c>
      <c r="F26" s="64">
        <v>77.7</v>
      </c>
      <c r="G26" s="66">
        <v>137</v>
      </c>
      <c r="H26" s="64">
        <v>71.900000000000006</v>
      </c>
      <c r="I26" s="66">
        <v>124</v>
      </c>
      <c r="J26" s="63">
        <v>72</v>
      </c>
    </row>
    <row r="27" spans="1:10" s="53" customFormat="1" x14ac:dyDescent="0.2">
      <c r="A27" s="54" t="s">
        <v>154</v>
      </c>
      <c r="B27" s="64">
        <v>70.8</v>
      </c>
      <c r="C27" s="65">
        <v>127</v>
      </c>
      <c r="D27" s="64">
        <v>67.099999999999994</v>
      </c>
      <c r="E27" s="66">
        <v>119</v>
      </c>
      <c r="F27" s="64">
        <v>76.2</v>
      </c>
      <c r="G27" s="66">
        <v>137</v>
      </c>
      <c r="H27" s="64">
        <v>71.599999999999994</v>
      </c>
      <c r="I27" s="66">
        <v>128</v>
      </c>
      <c r="J27" s="63">
        <v>71</v>
      </c>
    </row>
    <row r="28" spans="1:10" s="53" customFormat="1" x14ac:dyDescent="0.2">
      <c r="A28" s="54" t="s">
        <v>82</v>
      </c>
      <c r="B28" s="64">
        <v>70.5</v>
      </c>
      <c r="C28" s="65">
        <v>129</v>
      </c>
      <c r="D28" s="64">
        <v>66.8</v>
      </c>
      <c r="E28" s="66">
        <v>121</v>
      </c>
      <c r="F28" s="64">
        <v>76.3</v>
      </c>
      <c r="G28" s="66">
        <v>133</v>
      </c>
      <c r="H28" s="64">
        <v>71.8</v>
      </c>
      <c r="I28" s="66">
        <v>124</v>
      </c>
      <c r="J28" s="63">
        <v>70</v>
      </c>
    </row>
    <row r="29" spans="1:10" s="53" customFormat="1" x14ac:dyDescent="0.2">
      <c r="A29" s="54" t="s">
        <v>114</v>
      </c>
      <c r="B29" s="64">
        <v>70.7</v>
      </c>
      <c r="C29" s="65">
        <v>133</v>
      </c>
      <c r="D29" s="64">
        <v>66.900000000000006</v>
      </c>
      <c r="E29" s="66">
        <v>126</v>
      </c>
      <c r="F29" s="64">
        <v>76.8</v>
      </c>
      <c r="G29" s="66">
        <v>139</v>
      </c>
      <c r="H29" s="64">
        <v>72.2</v>
      </c>
      <c r="I29" s="66">
        <v>129</v>
      </c>
      <c r="J29" s="63">
        <v>70</v>
      </c>
    </row>
    <row r="30" spans="1:10" s="53" customFormat="1" x14ac:dyDescent="0.2">
      <c r="A30" s="54" t="s">
        <v>68</v>
      </c>
      <c r="B30" s="64">
        <v>70.8</v>
      </c>
      <c r="C30" s="65">
        <v>138</v>
      </c>
      <c r="D30" s="64">
        <v>66.8</v>
      </c>
      <c r="E30" s="66">
        <v>129</v>
      </c>
      <c r="F30" s="64">
        <v>76.8</v>
      </c>
      <c r="G30" s="66">
        <v>135</v>
      </c>
      <c r="H30" s="64">
        <v>71.900000000000006</v>
      </c>
      <c r="I30" s="66">
        <v>125</v>
      </c>
      <c r="J30" s="63">
        <v>72</v>
      </c>
    </row>
    <row r="31" spans="1:10" s="53" customFormat="1" x14ac:dyDescent="0.2">
      <c r="A31" s="54" t="s">
        <v>115</v>
      </c>
      <c r="B31" s="64">
        <v>71.7</v>
      </c>
      <c r="C31" s="65">
        <v>132</v>
      </c>
      <c r="D31" s="64">
        <v>68.099999999999994</v>
      </c>
      <c r="E31" s="66">
        <v>125</v>
      </c>
      <c r="F31" s="64">
        <v>77.900000000000006</v>
      </c>
      <c r="G31" s="66">
        <v>137</v>
      </c>
      <c r="H31" s="64">
        <v>73.5</v>
      </c>
      <c r="I31" s="66">
        <v>128</v>
      </c>
      <c r="J31" s="63">
        <v>72</v>
      </c>
    </row>
    <row r="32" spans="1:10" s="53" customFormat="1" x14ac:dyDescent="0.2">
      <c r="A32" s="54" t="s">
        <v>116</v>
      </c>
      <c r="B32" s="64">
        <v>71</v>
      </c>
      <c r="C32" s="65">
        <v>130</v>
      </c>
      <c r="D32" s="64">
        <v>66.599999999999994</v>
      </c>
      <c r="E32" s="66">
        <v>120</v>
      </c>
      <c r="F32" s="64">
        <v>77.099999999999994</v>
      </c>
      <c r="G32" s="66">
        <v>136</v>
      </c>
      <c r="H32" s="64">
        <v>71.599999999999994</v>
      </c>
      <c r="I32" s="66">
        <v>124</v>
      </c>
      <c r="J32" s="63">
        <v>72</v>
      </c>
    </row>
    <row r="33" spans="1:10" s="53" customFormat="1" x14ac:dyDescent="0.2">
      <c r="A33" s="54" t="s">
        <v>117</v>
      </c>
      <c r="B33" s="64">
        <v>70.3</v>
      </c>
      <c r="C33" s="65">
        <v>132</v>
      </c>
      <c r="D33" s="64">
        <v>66.400000000000006</v>
      </c>
      <c r="E33" s="66">
        <v>124</v>
      </c>
      <c r="F33" s="64">
        <v>76</v>
      </c>
      <c r="G33" s="66">
        <v>138</v>
      </c>
      <c r="H33" s="64">
        <v>71.3</v>
      </c>
      <c r="I33" s="66">
        <v>128</v>
      </c>
      <c r="J33" s="63">
        <v>72</v>
      </c>
    </row>
    <row r="34" spans="1:10" s="53" customFormat="1" x14ac:dyDescent="0.2">
      <c r="A34" s="54" t="s">
        <v>66</v>
      </c>
      <c r="B34" s="64">
        <v>71.5</v>
      </c>
      <c r="C34" s="65">
        <v>135</v>
      </c>
      <c r="D34" s="64">
        <v>66.3</v>
      </c>
      <c r="E34" s="66">
        <v>125</v>
      </c>
      <c r="F34" s="64">
        <v>77.900000000000006</v>
      </c>
      <c r="G34" s="66">
        <v>146</v>
      </c>
      <c r="H34" s="64">
        <v>71.5</v>
      </c>
      <c r="I34" s="66">
        <v>133</v>
      </c>
      <c r="J34" s="63">
        <v>72</v>
      </c>
    </row>
    <row r="35" spans="1:10" s="53" customFormat="1" x14ac:dyDescent="0.2">
      <c r="A35" s="54" t="s">
        <v>182</v>
      </c>
      <c r="B35" s="64">
        <v>70.7</v>
      </c>
      <c r="C35" s="65">
        <v>136</v>
      </c>
      <c r="D35" s="64">
        <v>67</v>
      </c>
      <c r="E35" s="66">
        <v>128</v>
      </c>
      <c r="F35" s="64">
        <v>76.8</v>
      </c>
      <c r="G35" s="66">
        <v>141</v>
      </c>
      <c r="H35" s="64">
        <v>72.3</v>
      </c>
      <c r="I35" s="66">
        <v>131</v>
      </c>
      <c r="J35" s="63">
        <v>72</v>
      </c>
    </row>
    <row r="36" spans="1:10" s="53" customFormat="1" x14ac:dyDescent="0.2">
      <c r="A36" s="54" t="s">
        <v>183</v>
      </c>
      <c r="B36" s="64">
        <v>72.5</v>
      </c>
      <c r="C36" s="65">
        <v>142</v>
      </c>
      <c r="D36" s="64">
        <v>68.7</v>
      </c>
      <c r="E36" s="66">
        <v>133</v>
      </c>
      <c r="F36" s="64">
        <v>78.7</v>
      </c>
      <c r="G36" s="66">
        <v>142</v>
      </c>
      <c r="H36" s="64">
        <v>74</v>
      </c>
      <c r="I36" s="66">
        <v>132</v>
      </c>
      <c r="J36" s="63">
        <v>72</v>
      </c>
    </row>
    <row r="37" spans="1:10" s="53" customFormat="1" x14ac:dyDescent="0.2">
      <c r="A37" s="54" t="s">
        <v>149</v>
      </c>
      <c r="B37" s="64">
        <v>69.599999999999994</v>
      </c>
      <c r="C37" s="65">
        <v>129</v>
      </c>
      <c r="D37" s="64">
        <v>66.599999999999994</v>
      </c>
      <c r="E37" s="66">
        <v>123</v>
      </c>
      <c r="F37" s="64">
        <v>75.3</v>
      </c>
      <c r="G37" s="66">
        <v>139</v>
      </c>
      <c r="H37" s="64">
        <v>71.599999999999994</v>
      </c>
      <c r="I37" s="66">
        <v>131</v>
      </c>
      <c r="J37" s="63">
        <v>70</v>
      </c>
    </row>
    <row r="38" spans="1:10" s="53" customFormat="1" x14ac:dyDescent="0.2">
      <c r="A38" s="54" t="s">
        <v>118</v>
      </c>
      <c r="B38" s="64">
        <v>71.3</v>
      </c>
      <c r="C38" s="65">
        <v>127</v>
      </c>
      <c r="D38" s="64">
        <v>66.900000000000006</v>
      </c>
      <c r="E38" s="66">
        <v>118</v>
      </c>
      <c r="F38" s="64">
        <v>77</v>
      </c>
      <c r="G38" s="66">
        <v>137</v>
      </c>
      <c r="H38" s="64">
        <v>71.599999999999994</v>
      </c>
      <c r="I38" s="66">
        <v>126</v>
      </c>
      <c r="J38" s="63">
        <v>72</v>
      </c>
    </row>
    <row r="39" spans="1:10" s="53" customFormat="1" x14ac:dyDescent="0.2">
      <c r="A39" s="54" t="s">
        <v>156</v>
      </c>
      <c r="B39" s="64">
        <v>70.7</v>
      </c>
      <c r="C39" s="65">
        <v>139</v>
      </c>
      <c r="D39" s="64">
        <v>66.7</v>
      </c>
      <c r="E39" s="66">
        <v>131</v>
      </c>
      <c r="F39" s="64">
        <v>77.099999999999994</v>
      </c>
      <c r="G39" s="66">
        <v>134</v>
      </c>
      <c r="H39" s="64">
        <v>72.3</v>
      </c>
      <c r="I39" s="66">
        <v>123</v>
      </c>
      <c r="J39" s="63">
        <v>72</v>
      </c>
    </row>
    <row r="40" spans="1:10" s="53" customFormat="1" x14ac:dyDescent="0.2">
      <c r="A40" s="54" t="s">
        <v>119</v>
      </c>
      <c r="B40" s="64">
        <v>71.900000000000006</v>
      </c>
      <c r="C40" s="65">
        <v>123</v>
      </c>
      <c r="D40" s="64">
        <v>68.2</v>
      </c>
      <c r="E40" s="66">
        <v>116</v>
      </c>
      <c r="F40" s="64">
        <v>77.599999999999994</v>
      </c>
      <c r="G40" s="66">
        <v>133</v>
      </c>
      <c r="H40" s="64">
        <v>73.2</v>
      </c>
      <c r="I40" s="66">
        <v>123</v>
      </c>
      <c r="J40" s="63">
        <v>72</v>
      </c>
    </row>
    <row r="41" spans="1:10" s="53" customFormat="1" x14ac:dyDescent="0.2">
      <c r="A41" s="54" t="s">
        <v>81</v>
      </c>
      <c r="B41" s="64">
        <v>72</v>
      </c>
      <c r="C41" s="65">
        <v>134</v>
      </c>
      <c r="D41" s="64">
        <v>67.5</v>
      </c>
      <c r="E41" s="66">
        <v>124</v>
      </c>
      <c r="F41" s="64">
        <v>78</v>
      </c>
      <c r="G41" s="66">
        <v>137</v>
      </c>
      <c r="H41" s="64">
        <v>72.400000000000006</v>
      </c>
      <c r="I41" s="66">
        <v>126</v>
      </c>
      <c r="J41" s="63">
        <v>72</v>
      </c>
    </row>
    <row r="42" spans="1:10" s="53" customFormat="1" x14ac:dyDescent="0.2">
      <c r="A42" s="54" t="s">
        <v>155</v>
      </c>
      <c r="B42" s="64">
        <v>70.2</v>
      </c>
      <c r="C42" s="65">
        <v>126</v>
      </c>
      <c r="D42" s="64">
        <v>65.599999999999994</v>
      </c>
      <c r="E42" s="66">
        <v>118</v>
      </c>
      <c r="F42" s="64">
        <v>75.900000000000006</v>
      </c>
      <c r="G42" s="66">
        <v>128</v>
      </c>
      <c r="H42" s="64">
        <v>70.7</v>
      </c>
      <c r="I42" s="66">
        <v>115</v>
      </c>
      <c r="J42" s="63">
        <v>71</v>
      </c>
    </row>
    <row r="43" spans="1:10" s="53" customFormat="1" x14ac:dyDescent="0.2">
      <c r="A43" s="54" t="s">
        <v>72</v>
      </c>
      <c r="B43" s="64">
        <v>68.7</v>
      </c>
      <c r="C43" s="65">
        <v>116</v>
      </c>
      <c r="D43" s="64">
        <v>64.8</v>
      </c>
      <c r="E43" s="66">
        <v>108</v>
      </c>
      <c r="F43" s="64">
        <v>76.099999999999994</v>
      </c>
      <c r="G43" s="66">
        <v>131</v>
      </c>
      <c r="H43" s="64">
        <v>71.599999999999994</v>
      </c>
      <c r="I43" s="66">
        <v>121</v>
      </c>
      <c r="J43" s="63">
        <v>70</v>
      </c>
    </row>
    <row r="44" spans="1:10" s="53" customFormat="1" x14ac:dyDescent="0.2">
      <c r="A44" s="54" t="s">
        <v>120</v>
      </c>
      <c r="B44" s="64">
        <v>70</v>
      </c>
      <c r="C44" s="65">
        <v>123</v>
      </c>
      <c r="D44" s="64">
        <v>66.3</v>
      </c>
      <c r="E44" s="66">
        <v>116</v>
      </c>
      <c r="F44" s="64">
        <v>75.7</v>
      </c>
      <c r="G44" s="66">
        <v>132</v>
      </c>
      <c r="H44" s="64">
        <v>71.2</v>
      </c>
      <c r="I44" s="66">
        <v>123</v>
      </c>
      <c r="J44" s="63">
        <v>71</v>
      </c>
    </row>
    <row r="45" spans="1:10" s="53" customFormat="1" x14ac:dyDescent="0.2">
      <c r="A45" s="54" t="s">
        <v>121</v>
      </c>
      <c r="B45" s="64">
        <v>72.8</v>
      </c>
      <c r="C45" s="65">
        <v>133</v>
      </c>
      <c r="D45" s="64">
        <v>68.900000000000006</v>
      </c>
      <c r="E45" s="66">
        <v>126</v>
      </c>
      <c r="F45" s="64">
        <v>79.099999999999994</v>
      </c>
      <c r="G45" s="66">
        <v>142</v>
      </c>
      <c r="H45" s="64">
        <v>74.5</v>
      </c>
      <c r="I45" s="66">
        <v>132</v>
      </c>
      <c r="J45" s="63">
        <v>72</v>
      </c>
    </row>
    <row r="46" spans="1:10" s="53" customFormat="1" x14ac:dyDescent="0.2">
      <c r="A46" s="54" t="s">
        <v>152</v>
      </c>
      <c r="B46" s="64">
        <v>70.8</v>
      </c>
      <c r="C46" s="65">
        <v>128</v>
      </c>
      <c r="D46" s="64">
        <v>67.5</v>
      </c>
      <c r="E46" s="66">
        <v>118</v>
      </c>
      <c r="F46" s="64">
        <v>76.900000000000006</v>
      </c>
      <c r="G46" s="66">
        <v>132</v>
      </c>
      <c r="H46" s="64">
        <v>72.400000000000006</v>
      </c>
      <c r="I46" s="66">
        <v>123</v>
      </c>
      <c r="J46" s="63">
        <v>72</v>
      </c>
    </row>
    <row r="47" spans="1:10" s="53" customFormat="1" x14ac:dyDescent="0.2">
      <c r="A47" s="54" t="s">
        <v>184</v>
      </c>
      <c r="B47" s="64">
        <v>71.900000000000006</v>
      </c>
      <c r="C47" s="65">
        <v>130</v>
      </c>
      <c r="D47" s="64">
        <v>68.599999999999994</v>
      </c>
      <c r="E47" s="66">
        <v>124</v>
      </c>
      <c r="F47" s="64">
        <v>76.2</v>
      </c>
      <c r="G47" s="66">
        <v>142</v>
      </c>
      <c r="H47" s="64">
        <v>72.5</v>
      </c>
      <c r="I47" s="66">
        <v>134</v>
      </c>
      <c r="J47" s="63">
        <v>73</v>
      </c>
    </row>
    <row r="48" spans="1:10" s="53" customFormat="1" x14ac:dyDescent="0.2">
      <c r="A48" s="54" t="s">
        <v>79</v>
      </c>
      <c r="B48" s="64">
        <v>72.8</v>
      </c>
      <c r="C48" s="65">
        <v>122</v>
      </c>
      <c r="D48" s="64">
        <v>66.8</v>
      </c>
      <c r="E48" s="66">
        <v>111</v>
      </c>
      <c r="F48" s="64">
        <v>78.900000000000006</v>
      </c>
      <c r="G48" s="66">
        <v>136</v>
      </c>
      <c r="H48" s="64">
        <v>71.7</v>
      </c>
      <c r="I48" s="66">
        <v>121</v>
      </c>
      <c r="J48" s="63">
        <v>72</v>
      </c>
    </row>
    <row r="49" spans="1:10" s="53" customFormat="1" x14ac:dyDescent="0.2">
      <c r="A49" s="54" t="s">
        <v>107</v>
      </c>
      <c r="B49" s="64">
        <v>70.5</v>
      </c>
      <c r="C49" s="65">
        <v>137</v>
      </c>
      <c r="D49" s="64">
        <v>66.3</v>
      </c>
      <c r="E49" s="66">
        <v>128</v>
      </c>
      <c r="F49" s="64">
        <v>76.099999999999994</v>
      </c>
      <c r="G49" s="66">
        <v>140</v>
      </c>
      <c r="H49" s="64">
        <v>70.900000000000006</v>
      </c>
      <c r="I49" s="66">
        <v>129</v>
      </c>
      <c r="J49" s="63">
        <v>72</v>
      </c>
    </row>
    <row r="50" spans="1:10" s="53" customFormat="1" x14ac:dyDescent="0.2">
      <c r="A50" s="54" t="s">
        <v>122</v>
      </c>
      <c r="B50" s="64">
        <v>71</v>
      </c>
      <c r="C50" s="65">
        <v>131</v>
      </c>
      <c r="D50" s="64">
        <v>66.5</v>
      </c>
      <c r="E50" s="66">
        <v>122</v>
      </c>
      <c r="F50" s="64">
        <v>76.900000000000006</v>
      </c>
      <c r="G50" s="66">
        <v>133</v>
      </c>
      <c r="H50" s="64">
        <v>71.400000000000006</v>
      </c>
      <c r="I50" s="66">
        <v>121</v>
      </c>
      <c r="J50" s="63">
        <v>71</v>
      </c>
    </row>
    <row r="51" spans="1:10" s="53" customFormat="1" x14ac:dyDescent="0.2">
      <c r="A51" s="54" t="s">
        <v>123</v>
      </c>
      <c r="B51" s="64">
        <v>70.7</v>
      </c>
      <c r="C51" s="65">
        <v>127</v>
      </c>
      <c r="D51" s="64">
        <v>67.099999999999994</v>
      </c>
      <c r="E51" s="66">
        <v>120</v>
      </c>
      <c r="F51" s="64">
        <v>77.2</v>
      </c>
      <c r="G51" s="66">
        <v>132</v>
      </c>
      <c r="H51" s="64">
        <v>72.8</v>
      </c>
      <c r="I51" s="66">
        <v>123</v>
      </c>
      <c r="J51" s="63">
        <v>71</v>
      </c>
    </row>
    <row r="52" spans="1:10" s="53" customFormat="1" x14ac:dyDescent="0.2">
      <c r="A52" s="54" t="s">
        <v>185</v>
      </c>
      <c r="B52" s="64">
        <v>72.400000000000006</v>
      </c>
      <c r="C52" s="65">
        <v>129</v>
      </c>
      <c r="D52" s="64"/>
      <c r="E52" s="66"/>
      <c r="F52" s="64"/>
      <c r="G52" s="66"/>
      <c r="H52" s="64"/>
      <c r="I52" s="66"/>
      <c r="J52" s="63">
        <v>73</v>
      </c>
    </row>
    <row r="53" spans="1:10" s="53" customFormat="1" x14ac:dyDescent="0.2">
      <c r="A53" s="54" t="s">
        <v>186</v>
      </c>
      <c r="B53" s="64">
        <v>70.3</v>
      </c>
      <c r="C53" s="65">
        <v>124</v>
      </c>
      <c r="D53" s="64"/>
      <c r="E53" s="66"/>
      <c r="F53" s="64"/>
      <c r="G53" s="66"/>
      <c r="H53" s="64"/>
      <c r="I53" s="66"/>
      <c r="J53" s="63">
        <v>73</v>
      </c>
    </row>
    <row r="54" spans="1:10" s="53" customFormat="1" x14ac:dyDescent="0.2">
      <c r="A54" s="54" t="s">
        <v>187</v>
      </c>
      <c r="B54" s="64">
        <v>67.7</v>
      </c>
      <c r="C54" s="65">
        <v>119</v>
      </c>
      <c r="D54" s="64"/>
      <c r="E54" s="66"/>
      <c r="F54" s="64">
        <v>73.099999999999994</v>
      </c>
      <c r="G54" s="66">
        <v>123</v>
      </c>
      <c r="H54" s="64">
        <v>70.900000000000006</v>
      </c>
      <c r="I54" s="66">
        <v>118</v>
      </c>
      <c r="J54" s="63">
        <v>73</v>
      </c>
    </row>
    <row r="55" spans="1:10" s="53" customFormat="1" x14ac:dyDescent="0.2">
      <c r="A55" s="54" t="s">
        <v>198</v>
      </c>
      <c r="B55" s="64">
        <v>74</v>
      </c>
      <c r="C55" s="65">
        <v>135</v>
      </c>
      <c r="D55" s="64"/>
      <c r="E55" s="66"/>
      <c r="F55" s="64"/>
      <c r="G55" s="66"/>
      <c r="H55" s="64"/>
      <c r="I55" s="66"/>
      <c r="J55" s="63">
        <v>72</v>
      </c>
    </row>
    <row r="56" spans="1:10" s="53" customFormat="1" x14ac:dyDescent="0.2">
      <c r="A56" s="54" t="s">
        <v>199</v>
      </c>
      <c r="B56" s="64">
        <v>71.8</v>
      </c>
      <c r="C56" s="65">
        <v>131</v>
      </c>
      <c r="D56" s="64"/>
      <c r="E56" s="66"/>
      <c r="F56" s="64"/>
      <c r="G56" s="66"/>
      <c r="H56" s="64"/>
      <c r="I56" s="66"/>
      <c r="J56" s="63">
        <v>72</v>
      </c>
    </row>
    <row r="57" spans="1:10" s="53" customFormat="1" x14ac:dyDescent="0.2">
      <c r="A57" s="54" t="s">
        <v>200</v>
      </c>
      <c r="B57" s="64">
        <v>69.2</v>
      </c>
      <c r="C57" s="65">
        <v>125</v>
      </c>
      <c r="D57" s="64"/>
      <c r="E57" s="66"/>
      <c r="F57" s="64">
        <v>75.099999999999994</v>
      </c>
      <c r="G57" s="66">
        <v>138</v>
      </c>
      <c r="H57" s="64">
        <v>72.5</v>
      </c>
      <c r="I57" s="66">
        <v>132</v>
      </c>
      <c r="J57" s="63">
        <v>72</v>
      </c>
    </row>
    <row r="58" spans="1:10" s="53" customFormat="1" x14ac:dyDescent="0.2">
      <c r="A58" s="54" t="s">
        <v>124</v>
      </c>
      <c r="B58" s="64">
        <v>70.099999999999994</v>
      </c>
      <c r="C58" s="65">
        <v>124</v>
      </c>
      <c r="D58" s="64">
        <v>66.5</v>
      </c>
      <c r="E58" s="66">
        <v>117</v>
      </c>
      <c r="F58" s="64">
        <v>75.8</v>
      </c>
      <c r="G58" s="66">
        <v>135</v>
      </c>
      <c r="H58" s="64">
        <v>71.400000000000006</v>
      </c>
      <c r="I58" s="66">
        <v>126</v>
      </c>
      <c r="J58" s="63">
        <v>71</v>
      </c>
    </row>
    <row r="59" spans="1:10" s="53" customFormat="1" x14ac:dyDescent="0.2">
      <c r="A59" s="54" t="s">
        <v>141</v>
      </c>
      <c r="B59" s="64">
        <v>72.2</v>
      </c>
      <c r="C59" s="65">
        <v>129</v>
      </c>
      <c r="D59" s="64">
        <v>67.7</v>
      </c>
      <c r="E59" s="66">
        <v>121</v>
      </c>
      <c r="F59" s="64">
        <v>78.599999999999994</v>
      </c>
      <c r="G59" s="66">
        <v>136</v>
      </c>
      <c r="H59" s="64">
        <v>73.099999999999994</v>
      </c>
      <c r="I59" s="66">
        <v>125</v>
      </c>
      <c r="J59" s="63">
        <v>72</v>
      </c>
    </row>
    <row r="60" spans="1:10" s="53" customFormat="1" x14ac:dyDescent="0.2">
      <c r="A60" s="54" t="s">
        <v>65</v>
      </c>
      <c r="B60" s="64">
        <v>70.7</v>
      </c>
      <c r="C60" s="65">
        <v>128</v>
      </c>
      <c r="D60" s="64">
        <v>66.5</v>
      </c>
      <c r="E60" s="66">
        <v>119</v>
      </c>
      <c r="F60" s="64">
        <v>76.7</v>
      </c>
      <c r="G60" s="66">
        <v>134</v>
      </c>
      <c r="H60" s="64">
        <v>71.5</v>
      </c>
      <c r="I60" s="66">
        <v>123</v>
      </c>
      <c r="J60" s="63">
        <v>72</v>
      </c>
    </row>
    <row r="61" spans="1:10" s="53" customFormat="1" x14ac:dyDescent="0.2">
      <c r="A61" s="54" t="s">
        <v>85</v>
      </c>
      <c r="B61" s="64">
        <v>71.599999999999994</v>
      </c>
      <c r="C61" s="65">
        <v>135</v>
      </c>
      <c r="D61" s="64">
        <v>67.8</v>
      </c>
      <c r="E61" s="66">
        <v>126</v>
      </c>
      <c r="F61" s="64">
        <v>77.400000000000006</v>
      </c>
      <c r="G61" s="66">
        <v>138</v>
      </c>
      <c r="H61" s="64">
        <v>72.7</v>
      </c>
      <c r="I61" s="66">
        <v>128</v>
      </c>
      <c r="J61" s="63">
        <v>72</v>
      </c>
    </row>
    <row r="62" spans="1:10" s="53" customFormat="1" x14ac:dyDescent="0.2">
      <c r="A62" s="54" t="s">
        <v>78</v>
      </c>
      <c r="B62" s="64">
        <v>70.7</v>
      </c>
      <c r="C62" s="65">
        <v>143</v>
      </c>
      <c r="D62" s="64">
        <v>67.099999999999994</v>
      </c>
      <c r="E62" s="66">
        <v>136</v>
      </c>
      <c r="F62" s="64">
        <v>77.400000000000006</v>
      </c>
      <c r="G62" s="66">
        <v>142</v>
      </c>
      <c r="H62" s="64">
        <v>73</v>
      </c>
      <c r="I62" s="66">
        <v>133</v>
      </c>
      <c r="J62" s="63">
        <v>72</v>
      </c>
    </row>
    <row r="63" spans="1:10" s="53" customFormat="1" x14ac:dyDescent="0.2">
      <c r="A63" s="54" t="s">
        <v>125</v>
      </c>
      <c r="B63" s="64">
        <v>72.5</v>
      </c>
      <c r="C63" s="65">
        <v>139</v>
      </c>
      <c r="D63" s="64">
        <v>68.7</v>
      </c>
      <c r="E63" s="66">
        <v>131</v>
      </c>
      <c r="F63" s="64">
        <v>78.599999999999994</v>
      </c>
      <c r="G63" s="66">
        <v>141</v>
      </c>
      <c r="H63" s="64">
        <v>74</v>
      </c>
      <c r="I63" s="66">
        <v>131</v>
      </c>
      <c r="J63" s="63">
        <v>72</v>
      </c>
    </row>
    <row r="64" spans="1:10" s="53" customFormat="1" x14ac:dyDescent="0.2">
      <c r="A64" s="54" t="s">
        <v>126</v>
      </c>
      <c r="B64" s="64">
        <v>70.8</v>
      </c>
      <c r="C64" s="65">
        <v>134</v>
      </c>
      <c r="D64" s="64">
        <v>66.900000000000006</v>
      </c>
      <c r="E64" s="66">
        <v>126</v>
      </c>
      <c r="F64" s="64">
        <v>76.599999999999994</v>
      </c>
      <c r="G64" s="66">
        <v>138</v>
      </c>
      <c r="H64" s="64">
        <v>71.900000000000006</v>
      </c>
      <c r="I64" s="66">
        <v>128</v>
      </c>
      <c r="J64" s="63">
        <v>71</v>
      </c>
    </row>
    <row r="65" spans="1:10" s="53" customFormat="1" x14ac:dyDescent="0.2">
      <c r="A65" s="54" t="s">
        <v>150</v>
      </c>
      <c r="B65" s="64">
        <v>73.8</v>
      </c>
      <c r="C65" s="65">
        <v>145</v>
      </c>
      <c r="D65" s="64">
        <v>69.2</v>
      </c>
      <c r="E65" s="66">
        <v>136</v>
      </c>
      <c r="F65" s="64">
        <v>80.7</v>
      </c>
      <c r="G65" s="66">
        <v>147</v>
      </c>
      <c r="H65" s="64">
        <v>75</v>
      </c>
      <c r="I65" s="66">
        <v>135</v>
      </c>
      <c r="J65" s="63">
        <v>73</v>
      </c>
    </row>
    <row r="66" spans="1:10" s="53" customFormat="1" x14ac:dyDescent="0.2">
      <c r="A66" s="54" t="s">
        <v>70</v>
      </c>
      <c r="B66" s="64">
        <v>72.3</v>
      </c>
      <c r="C66" s="65">
        <v>143</v>
      </c>
      <c r="D66" s="64">
        <v>68.400000000000006</v>
      </c>
      <c r="E66" s="66">
        <v>136</v>
      </c>
      <c r="F66" s="64">
        <v>78.400000000000006</v>
      </c>
      <c r="G66" s="66">
        <v>146</v>
      </c>
      <c r="H66" s="64">
        <v>73.7</v>
      </c>
      <c r="I66" s="66">
        <v>136</v>
      </c>
      <c r="J66" s="63">
        <v>73</v>
      </c>
    </row>
    <row r="67" spans="1:10" s="53" customFormat="1" x14ac:dyDescent="0.2">
      <c r="A67" s="54" t="s">
        <v>127</v>
      </c>
      <c r="B67" s="64">
        <v>70</v>
      </c>
      <c r="C67" s="65">
        <v>129</v>
      </c>
      <c r="D67" s="64">
        <v>66.7</v>
      </c>
      <c r="E67" s="66">
        <v>123</v>
      </c>
      <c r="F67" s="64">
        <v>76.099999999999994</v>
      </c>
      <c r="G67" s="66">
        <v>133</v>
      </c>
      <c r="H67" s="64">
        <v>72.099999999999994</v>
      </c>
      <c r="I67" s="66">
        <v>125</v>
      </c>
      <c r="J67" s="63">
        <v>71</v>
      </c>
    </row>
    <row r="68" spans="1:10" s="53" customFormat="1" x14ac:dyDescent="0.2">
      <c r="A68" s="54" t="s">
        <v>67</v>
      </c>
      <c r="B68" s="64">
        <v>71.5</v>
      </c>
      <c r="C68" s="65">
        <v>128</v>
      </c>
      <c r="D68" s="64">
        <v>67.3</v>
      </c>
      <c r="E68" s="66">
        <v>120</v>
      </c>
      <c r="F68" s="64">
        <v>78</v>
      </c>
      <c r="G68" s="66">
        <v>131</v>
      </c>
      <c r="H68" s="64">
        <v>72.8</v>
      </c>
      <c r="I68" s="66">
        <v>120</v>
      </c>
      <c r="J68" s="63">
        <v>72</v>
      </c>
    </row>
    <row r="69" spans="1:10" s="53" customFormat="1" x14ac:dyDescent="0.2">
      <c r="A69" s="54" t="s">
        <v>128</v>
      </c>
      <c r="B69" s="64">
        <v>72.599999999999994</v>
      </c>
      <c r="C69" s="65">
        <v>135</v>
      </c>
      <c r="D69" s="64">
        <v>68.099999999999994</v>
      </c>
      <c r="E69" s="66">
        <v>125</v>
      </c>
      <c r="F69" s="64">
        <v>78.7</v>
      </c>
      <c r="G69" s="66">
        <v>142</v>
      </c>
      <c r="H69" s="64">
        <v>73.2</v>
      </c>
      <c r="I69" s="66">
        <v>130</v>
      </c>
      <c r="J69" s="63">
        <v>72</v>
      </c>
    </row>
    <row r="70" spans="1:10" s="53" customFormat="1" x14ac:dyDescent="0.2">
      <c r="A70" s="54" t="s">
        <v>129</v>
      </c>
      <c r="B70" s="64">
        <v>71</v>
      </c>
      <c r="C70" s="65">
        <v>132</v>
      </c>
      <c r="D70" s="64">
        <v>70</v>
      </c>
      <c r="E70" s="66">
        <v>129</v>
      </c>
      <c r="F70" s="64">
        <v>76.5</v>
      </c>
      <c r="G70" s="65">
        <v>139</v>
      </c>
      <c r="H70" s="64">
        <v>72</v>
      </c>
      <c r="I70" s="66">
        <v>129</v>
      </c>
      <c r="J70" s="63">
        <v>71</v>
      </c>
    </row>
    <row r="71" spans="1:10" s="53" customFormat="1" x14ac:dyDescent="0.2">
      <c r="A71" s="54" t="s">
        <v>188</v>
      </c>
      <c r="B71" s="64">
        <v>72.8</v>
      </c>
      <c r="C71" s="65">
        <v>136</v>
      </c>
      <c r="D71" s="64">
        <v>68.599999999999994</v>
      </c>
      <c r="E71" s="66">
        <v>127</v>
      </c>
      <c r="F71" s="64">
        <v>79.5</v>
      </c>
      <c r="G71" s="66">
        <v>145</v>
      </c>
      <c r="H71" s="64">
        <v>73.8</v>
      </c>
      <c r="I71" s="66">
        <v>134</v>
      </c>
      <c r="J71" s="63">
        <v>72</v>
      </c>
    </row>
    <row r="72" spans="1:10" x14ac:dyDescent="0.2">
      <c r="A72" s="54" t="s">
        <v>189</v>
      </c>
      <c r="B72" s="64">
        <v>71.2</v>
      </c>
      <c r="C72" s="65">
        <v>132</v>
      </c>
      <c r="D72" s="64">
        <v>66.7</v>
      </c>
      <c r="E72" s="66">
        <v>123</v>
      </c>
      <c r="F72" s="64">
        <v>77</v>
      </c>
      <c r="G72" s="66">
        <v>140</v>
      </c>
      <c r="H72" s="64">
        <v>71.5</v>
      </c>
      <c r="I72" s="66">
        <v>128</v>
      </c>
      <c r="J72" s="63">
        <v>72</v>
      </c>
    </row>
    <row r="73" spans="1:10" x14ac:dyDescent="0.2">
      <c r="A73" s="54" t="s">
        <v>190</v>
      </c>
      <c r="B73" s="64">
        <v>71.5</v>
      </c>
      <c r="C73" s="65">
        <v>138</v>
      </c>
      <c r="D73" s="64">
        <v>66</v>
      </c>
      <c r="E73" s="66">
        <v>126</v>
      </c>
      <c r="F73" s="64">
        <v>77.599999999999994</v>
      </c>
      <c r="G73" s="66">
        <v>140</v>
      </c>
      <c r="H73" s="64">
        <v>70.900000000000006</v>
      </c>
      <c r="I73" s="66">
        <v>126</v>
      </c>
      <c r="J73" s="63">
        <v>72</v>
      </c>
    </row>
    <row r="74" spans="1:10" x14ac:dyDescent="0.2">
      <c r="A74" s="54" t="s">
        <v>191</v>
      </c>
      <c r="B74" s="64">
        <v>70.599999999999994</v>
      </c>
      <c r="C74" s="65">
        <v>130</v>
      </c>
      <c r="D74" s="64">
        <v>66.400000000000006</v>
      </c>
      <c r="E74" s="66">
        <v>121</v>
      </c>
      <c r="F74" s="64">
        <v>76.3</v>
      </c>
      <c r="G74" s="66">
        <v>134</v>
      </c>
      <c r="H74" s="64">
        <v>71.099999999999994</v>
      </c>
      <c r="I74" s="66">
        <v>124</v>
      </c>
      <c r="J74" s="63">
        <v>72</v>
      </c>
    </row>
    <row r="75" spans="1:10" x14ac:dyDescent="0.2">
      <c r="A75" s="54" t="s">
        <v>192</v>
      </c>
      <c r="B75" s="64">
        <v>58.4</v>
      </c>
      <c r="C75" s="65">
        <v>103</v>
      </c>
      <c r="D75" s="64">
        <v>58.4</v>
      </c>
      <c r="E75" s="66">
        <v>103</v>
      </c>
      <c r="F75" s="64">
        <v>59</v>
      </c>
      <c r="G75" s="66">
        <v>105</v>
      </c>
      <c r="H75" s="64">
        <v>59</v>
      </c>
      <c r="I75" s="66">
        <v>105</v>
      </c>
      <c r="J75" s="63">
        <v>58</v>
      </c>
    </row>
    <row r="76" spans="1:10" x14ac:dyDescent="0.2">
      <c r="A76" s="54" t="s">
        <v>193</v>
      </c>
      <c r="B76" s="64">
        <v>71.900000000000006</v>
      </c>
      <c r="C76" s="65">
        <v>127</v>
      </c>
      <c r="D76" s="64">
        <v>67.599999999999994</v>
      </c>
      <c r="E76" s="66">
        <v>118</v>
      </c>
      <c r="F76" s="64">
        <v>77.8</v>
      </c>
      <c r="G76" s="66">
        <v>135</v>
      </c>
      <c r="H76" s="64">
        <v>72.599999999999994</v>
      </c>
      <c r="I76" s="66">
        <v>123</v>
      </c>
      <c r="J76" s="63">
        <v>72</v>
      </c>
    </row>
    <row r="77" spans="1:10" x14ac:dyDescent="0.2">
      <c r="A77" s="54" t="s">
        <v>130</v>
      </c>
      <c r="B77" s="64">
        <v>69.5</v>
      </c>
      <c r="C77" s="65">
        <v>124</v>
      </c>
      <c r="D77" s="64">
        <v>66.2</v>
      </c>
      <c r="E77" s="66">
        <v>117</v>
      </c>
      <c r="F77" s="64">
        <v>74.900000000000006</v>
      </c>
      <c r="G77" s="66">
        <v>133</v>
      </c>
      <c r="H77" s="64">
        <v>70.8</v>
      </c>
      <c r="I77" s="66">
        <v>125</v>
      </c>
      <c r="J77" s="63">
        <v>71</v>
      </c>
    </row>
    <row r="78" spans="1:10" x14ac:dyDescent="0.2">
      <c r="A78" s="54" t="s">
        <v>151</v>
      </c>
      <c r="B78" s="64">
        <v>68.599999999999994</v>
      </c>
      <c r="C78" s="65">
        <v>120</v>
      </c>
      <c r="D78" s="64">
        <v>65.599999999999994</v>
      </c>
      <c r="E78" s="66">
        <v>114</v>
      </c>
      <c r="F78" s="64">
        <v>74.2</v>
      </c>
      <c r="G78" s="66">
        <v>112</v>
      </c>
      <c r="H78" s="64">
        <v>70.5</v>
      </c>
      <c r="I78" s="66">
        <v>104</v>
      </c>
      <c r="J78" s="63">
        <v>70</v>
      </c>
    </row>
    <row r="79" spans="1:10" x14ac:dyDescent="0.2">
      <c r="A79" s="54" t="s">
        <v>131</v>
      </c>
      <c r="B79" s="64">
        <v>66.599999999999994</v>
      </c>
      <c r="C79" s="65">
        <v>109</v>
      </c>
      <c r="D79" s="64">
        <v>62.7</v>
      </c>
      <c r="E79" s="66">
        <v>102</v>
      </c>
      <c r="F79" s="64">
        <v>71.400000000000006</v>
      </c>
      <c r="G79" s="66">
        <v>117</v>
      </c>
      <c r="H79" s="64">
        <v>66.2</v>
      </c>
      <c r="I79" s="66">
        <v>106</v>
      </c>
      <c r="J79" s="63">
        <v>68</v>
      </c>
    </row>
    <row r="80" spans="1:10" x14ac:dyDescent="0.2">
      <c r="A80" s="54" t="s">
        <v>80</v>
      </c>
      <c r="B80" s="64">
        <v>69.8</v>
      </c>
      <c r="C80" s="65">
        <v>130</v>
      </c>
      <c r="D80" s="64">
        <v>65.7</v>
      </c>
      <c r="E80" s="66">
        <v>122</v>
      </c>
      <c r="F80" s="64">
        <v>75.7</v>
      </c>
      <c r="G80" s="66">
        <v>131</v>
      </c>
      <c r="H80" s="64">
        <v>70.8</v>
      </c>
      <c r="I80" s="66">
        <v>120</v>
      </c>
      <c r="J80" s="63">
        <v>70</v>
      </c>
    </row>
    <row r="81" spans="1:10" x14ac:dyDescent="0.2">
      <c r="A81" s="54" t="s">
        <v>69</v>
      </c>
      <c r="B81" s="64">
        <v>72</v>
      </c>
      <c r="C81" s="65">
        <v>135</v>
      </c>
      <c r="D81" s="64">
        <v>68.5</v>
      </c>
      <c r="E81" s="66">
        <v>128</v>
      </c>
      <c r="F81" s="64">
        <v>78.7</v>
      </c>
      <c r="G81" s="66">
        <v>139</v>
      </c>
      <c r="H81" s="64">
        <v>74.5</v>
      </c>
      <c r="I81" s="66">
        <v>130</v>
      </c>
      <c r="J81" s="63">
        <v>72</v>
      </c>
    </row>
    <row r="82" spans="1:10" x14ac:dyDescent="0.2">
      <c r="A82" s="54" t="s">
        <v>132</v>
      </c>
      <c r="B82" s="64">
        <v>72</v>
      </c>
      <c r="C82" s="65">
        <v>131</v>
      </c>
      <c r="D82" s="64">
        <v>67.5</v>
      </c>
      <c r="E82" s="66">
        <v>122</v>
      </c>
      <c r="F82" s="64">
        <v>77.5</v>
      </c>
      <c r="G82" s="66">
        <v>139</v>
      </c>
      <c r="H82" s="64">
        <v>72.099999999999994</v>
      </c>
      <c r="I82" s="66">
        <v>128</v>
      </c>
      <c r="J82" s="63">
        <v>71</v>
      </c>
    </row>
    <row r="83" spans="1:10" x14ac:dyDescent="0.2">
      <c r="A83" s="54" t="s">
        <v>133</v>
      </c>
      <c r="B83" s="64">
        <v>70.599999999999994</v>
      </c>
      <c r="C83" s="65">
        <v>131</v>
      </c>
      <c r="D83" s="64">
        <v>66.8</v>
      </c>
      <c r="E83" s="66">
        <v>124</v>
      </c>
      <c r="F83" s="64">
        <v>76.7</v>
      </c>
      <c r="G83" s="66">
        <v>139</v>
      </c>
      <c r="H83" s="64">
        <v>72.099999999999994</v>
      </c>
      <c r="I83" s="66">
        <v>129</v>
      </c>
      <c r="J83" s="63">
        <v>72</v>
      </c>
    </row>
    <row r="84" spans="1:10" x14ac:dyDescent="0.2">
      <c r="A84" s="54" t="s">
        <v>134</v>
      </c>
      <c r="B84" s="64">
        <v>71.5</v>
      </c>
      <c r="C84" s="65">
        <v>130</v>
      </c>
      <c r="D84" s="64">
        <v>67.2</v>
      </c>
      <c r="E84" s="66">
        <v>122</v>
      </c>
      <c r="F84" s="64">
        <v>78</v>
      </c>
      <c r="G84" s="66">
        <v>134</v>
      </c>
      <c r="H84" s="64">
        <v>72.900000000000006</v>
      </c>
      <c r="I84" s="66">
        <v>123</v>
      </c>
      <c r="J84" s="63">
        <v>72</v>
      </c>
    </row>
    <row r="85" spans="1:10" x14ac:dyDescent="0.2">
      <c r="A85" s="54" t="s">
        <v>135</v>
      </c>
      <c r="B85" s="64">
        <v>69.900000000000006</v>
      </c>
      <c r="C85" s="65">
        <v>131</v>
      </c>
      <c r="D85" s="64">
        <v>66.400000000000006</v>
      </c>
      <c r="E85" s="66">
        <v>123</v>
      </c>
      <c r="F85" s="64">
        <v>75.900000000000006</v>
      </c>
      <c r="G85" s="66">
        <v>134</v>
      </c>
      <c r="H85" s="64">
        <v>71.599999999999994</v>
      </c>
      <c r="I85" s="66">
        <v>125</v>
      </c>
      <c r="J85" s="63">
        <v>71</v>
      </c>
    </row>
    <row r="86" spans="1:10" x14ac:dyDescent="0.2">
      <c r="A86" s="54" t="s">
        <v>136</v>
      </c>
      <c r="B86" s="64">
        <v>70.400000000000006</v>
      </c>
      <c r="C86" s="65">
        <v>129</v>
      </c>
      <c r="D86" s="64">
        <v>66.900000000000006</v>
      </c>
      <c r="E86" s="66">
        <v>121</v>
      </c>
      <c r="F86" s="64">
        <v>76.099999999999994</v>
      </c>
      <c r="G86" s="66">
        <v>134</v>
      </c>
      <c r="H86" s="64">
        <v>71.8</v>
      </c>
      <c r="I86" s="66">
        <v>125</v>
      </c>
      <c r="J86" s="63">
        <v>72</v>
      </c>
    </row>
    <row r="87" spans="1:10" x14ac:dyDescent="0.2">
      <c r="A87" s="54" t="s">
        <v>84</v>
      </c>
      <c r="B87" s="64">
        <v>70.900000000000006</v>
      </c>
      <c r="C87" s="65">
        <v>125</v>
      </c>
      <c r="D87" s="64">
        <v>67.400000000000006</v>
      </c>
      <c r="E87" s="66">
        <v>129</v>
      </c>
      <c r="F87" s="64">
        <v>77</v>
      </c>
      <c r="G87" s="66">
        <v>137</v>
      </c>
      <c r="H87" s="64">
        <v>72.2</v>
      </c>
      <c r="I87" s="66">
        <v>126</v>
      </c>
      <c r="J87" s="63">
        <v>71</v>
      </c>
    </row>
    <row r="88" spans="1:10" x14ac:dyDescent="0.2">
      <c r="A88" s="54" t="s">
        <v>137</v>
      </c>
      <c r="B88" s="64">
        <v>71.2</v>
      </c>
      <c r="C88" s="65">
        <v>126</v>
      </c>
      <c r="D88" s="64">
        <v>67</v>
      </c>
      <c r="E88" s="66">
        <v>117</v>
      </c>
      <c r="F88" s="64">
        <v>76.3</v>
      </c>
      <c r="G88" s="66">
        <v>141</v>
      </c>
      <c r="H88" s="64">
        <v>71.2</v>
      </c>
      <c r="I88" s="66">
        <v>130</v>
      </c>
      <c r="J88" s="63">
        <v>72</v>
      </c>
    </row>
    <row r="89" spans="1:10" x14ac:dyDescent="0.2">
      <c r="A89" s="54" t="s">
        <v>138</v>
      </c>
      <c r="B89" s="64">
        <v>71.3</v>
      </c>
      <c r="C89" s="65">
        <v>125</v>
      </c>
      <c r="D89" s="64">
        <v>66.900000000000006</v>
      </c>
      <c r="E89" s="66">
        <v>116</v>
      </c>
      <c r="F89" s="64">
        <v>77</v>
      </c>
      <c r="G89" s="66">
        <v>134</v>
      </c>
      <c r="H89" s="64">
        <v>71.599999999999994</v>
      </c>
      <c r="I89" s="66">
        <v>123</v>
      </c>
      <c r="J89" s="63">
        <v>71</v>
      </c>
    </row>
    <row r="90" spans="1:10" x14ac:dyDescent="0.2">
      <c r="A90" s="54" t="s">
        <v>139</v>
      </c>
      <c r="B90" s="64">
        <v>70.900000000000006</v>
      </c>
      <c r="C90" s="65">
        <v>132</v>
      </c>
      <c r="D90" s="64">
        <v>66.400000000000006</v>
      </c>
      <c r="E90" s="66">
        <v>125</v>
      </c>
      <c r="F90" s="64">
        <v>77</v>
      </c>
      <c r="G90" s="66">
        <v>142</v>
      </c>
      <c r="H90" s="64">
        <v>71.900000000000006</v>
      </c>
      <c r="I90" s="66">
        <v>131</v>
      </c>
      <c r="J90" s="63">
        <v>72</v>
      </c>
    </row>
    <row r="91" spans="1:10" x14ac:dyDescent="0.2">
      <c r="A91" s="69" t="s">
        <v>140</v>
      </c>
      <c r="B91" s="70">
        <v>72.5</v>
      </c>
      <c r="C91" s="71">
        <v>136</v>
      </c>
      <c r="D91" s="70">
        <v>68.400000000000006</v>
      </c>
      <c r="E91" s="72">
        <v>127</v>
      </c>
      <c r="F91" s="70">
        <v>78.5</v>
      </c>
      <c r="G91" s="72">
        <v>147</v>
      </c>
      <c r="H91" s="70">
        <v>73.400000000000006</v>
      </c>
      <c r="I91" s="72">
        <v>137</v>
      </c>
      <c r="J91" s="73">
        <v>72</v>
      </c>
    </row>
  </sheetData>
  <mergeCells count="7">
    <mergeCell ref="A1:A3"/>
    <mergeCell ref="F1:I1"/>
    <mergeCell ref="F2:G2"/>
    <mergeCell ref="H2:I2"/>
    <mergeCell ref="B2:C2"/>
    <mergeCell ref="D2:E2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W32"/>
  <sheetViews>
    <sheetView workbookViewId="0">
      <selection activeCell="C22" sqref="C22"/>
    </sheetView>
  </sheetViews>
  <sheetFormatPr defaultRowHeight="12.75" x14ac:dyDescent="0.2"/>
  <cols>
    <col min="1" max="1" width="10.5703125" customWidth="1"/>
    <col min="10" max="10" width="18.140625" customWidth="1"/>
    <col min="11" max="12" width="4.85546875" customWidth="1"/>
  </cols>
  <sheetData>
    <row r="1" spans="1:23" x14ac:dyDescent="0.2">
      <c r="A1" s="1" t="s">
        <v>28</v>
      </c>
      <c r="B1" t="s">
        <v>55</v>
      </c>
      <c r="W1" s="2"/>
    </row>
    <row r="2" spans="1:23" x14ac:dyDescent="0.2">
      <c r="A2" s="1" t="s">
        <v>29</v>
      </c>
      <c r="B2" t="s">
        <v>56</v>
      </c>
    </row>
    <row r="3" spans="1:23" x14ac:dyDescent="0.2">
      <c r="A3" s="1" t="s">
        <v>30</v>
      </c>
      <c r="B3" t="s">
        <v>57</v>
      </c>
    </row>
    <row r="4" spans="1:23" x14ac:dyDescent="0.2">
      <c r="A4" s="1" t="s">
        <v>31</v>
      </c>
      <c r="B4" t="s">
        <v>24</v>
      </c>
    </row>
    <row r="5" spans="1:23" x14ac:dyDescent="0.2">
      <c r="A5" s="1" t="s">
        <v>32</v>
      </c>
      <c r="B5" t="s">
        <v>62</v>
      </c>
    </row>
    <row r="6" spans="1:23" x14ac:dyDescent="0.2">
      <c r="A6" s="1" t="s">
        <v>33</v>
      </c>
      <c r="B6" t="s">
        <v>58</v>
      </c>
    </row>
    <row r="7" spans="1:23" x14ac:dyDescent="0.2">
      <c r="A7" s="1" t="s">
        <v>34</v>
      </c>
      <c r="B7" t="s">
        <v>59</v>
      </c>
    </row>
    <row r="8" spans="1:23" x14ac:dyDescent="0.2">
      <c r="A8" s="1" t="s">
        <v>35</v>
      </c>
      <c r="B8" t="s">
        <v>60</v>
      </c>
    </row>
    <row r="9" spans="1:23" x14ac:dyDescent="0.2">
      <c r="A9" s="1" t="s">
        <v>36</v>
      </c>
      <c r="B9" t="s">
        <v>25</v>
      </c>
    </row>
    <row r="10" spans="1:23" x14ac:dyDescent="0.2">
      <c r="A10" s="1" t="s">
        <v>37</v>
      </c>
      <c r="B10" t="s">
        <v>61</v>
      </c>
    </row>
    <row r="11" spans="1:23" x14ac:dyDescent="0.2">
      <c r="A11" s="1" t="s">
        <v>38</v>
      </c>
      <c r="B11" t="s">
        <v>26</v>
      </c>
    </row>
    <row r="12" spans="1:23" x14ac:dyDescent="0.2">
      <c r="A12" s="1" t="s">
        <v>39</v>
      </c>
      <c r="B12" t="s">
        <v>27</v>
      </c>
    </row>
    <row r="13" spans="1:23" x14ac:dyDescent="0.2">
      <c r="A13" s="1" t="s">
        <v>40</v>
      </c>
      <c r="B13" t="s">
        <v>54</v>
      </c>
    </row>
    <row r="14" spans="1:23" x14ac:dyDescent="0.2">
      <c r="A14" s="1" t="s">
        <v>41</v>
      </c>
      <c r="B14" t="s">
        <v>18</v>
      </c>
    </row>
    <row r="15" spans="1:23" x14ac:dyDescent="0.2">
      <c r="A15" s="1" t="s">
        <v>42</v>
      </c>
      <c r="B15" t="s">
        <v>18</v>
      </c>
    </row>
    <row r="16" spans="1:23" x14ac:dyDescent="0.2">
      <c r="A16" s="1" t="s">
        <v>43</v>
      </c>
      <c r="B16" t="s">
        <v>18</v>
      </c>
    </row>
    <row r="17" spans="1:2" x14ac:dyDescent="0.2">
      <c r="A17" s="1" t="s">
        <v>44</v>
      </c>
      <c r="B17" t="s">
        <v>18</v>
      </c>
    </row>
    <row r="18" spans="1:2" x14ac:dyDescent="0.2">
      <c r="A18" s="1" t="s">
        <v>45</v>
      </c>
      <c r="B18" t="s">
        <v>18</v>
      </c>
    </row>
    <row r="19" spans="1:2" x14ac:dyDescent="0.2">
      <c r="A19" s="1" t="s">
        <v>46</v>
      </c>
      <c r="B19" t="s">
        <v>18</v>
      </c>
    </row>
    <row r="20" spans="1:2" x14ac:dyDescent="0.2">
      <c r="A20" s="1" t="s">
        <v>47</v>
      </c>
      <c r="B20" t="s">
        <v>18</v>
      </c>
    </row>
    <row r="21" spans="1:2" x14ac:dyDescent="0.2">
      <c r="A21" s="1" t="s">
        <v>48</v>
      </c>
      <c r="B21" t="s">
        <v>18</v>
      </c>
    </row>
    <row r="22" spans="1:2" x14ac:dyDescent="0.2">
      <c r="A22" s="1" t="s">
        <v>49</v>
      </c>
      <c r="B22" t="s">
        <v>18</v>
      </c>
    </row>
    <row r="23" spans="1:2" x14ac:dyDescent="0.2">
      <c r="A23" s="1" t="s">
        <v>50</v>
      </c>
      <c r="B23" t="s">
        <v>18</v>
      </c>
    </row>
    <row r="24" spans="1:2" x14ac:dyDescent="0.2">
      <c r="A24" s="1" t="s">
        <v>51</v>
      </c>
      <c r="B24" t="s">
        <v>18</v>
      </c>
    </row>
    <row r="25" spans="1:2" x14ac:dyDescent="0.2">
      <c r="A25" s="1" t="s">
        <v>52</v>
      </c>
      <c r="B25" t="s">
        <v>18</v>
      </c>
    </row>
    <row r="26" spans="1:2" x14ac:dyDescent="0.2">
      <c r="A26" s="1" t="s">
        <v>53</v>
      </c>
      <c r="B26" t="s">
        <v>18</v>
      </c>
    </row>
    <row r="27" spans="1:2" x14ac:dyDescent="0.2">
      <c r="A27" s="1" t="s">
        <v>19</v>
      </c>
      <c r="B27" t="s">
        <v>18</v>
      </c>
    </row>
    <row r="28" spans="1:2" x14ac:dyDescent="0.2">
      <c r="A28" s="1" t="s">
        <v>20</v>
      </c>
      <c r="B28" t="s">
        <v>18</v>
      </c>
    </row>
    <row r="29" spans="1:2" x14ac:dyDescent="0.2">
      <c r="A29" s="1" t="s">
        <v>21</v>
      </c>
      <c r="B29" t="s">
        <v>18</v>
      </c>
    </row>
    <row r="30" spans="1:2" x14ac:dyDescent="0.2">
      <c r="A30" s="1" t="s">
        <v>22</v>
      </c>
      <c r="B30" t="s">
        <v>18</v>
      </c>
    </row>
    <row r="31" spans="1:2" x14ac:dyDescent="0.2">
      <c r="A31" s="1" t="s">
        <v>23</v>
      </c>
      <c r="B31" t="s">
        <v>18</v>
      </c>
    </row>
    <row r="32" spans="1:2" x14ac:dyDescent="0.2">
      <c r="A32" t="s">
        <v>54</v>
      </c>
    </row>
  </sheetData>
  <phoneticPr fontId="0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pageSetUpPr fitToPage="1"/>
  </sheetPr>
  <dimension ref="A1:AL58"/>
  <sheetViews>
    <sheetView showGridLines="0" view="pageBreakPreview" zoomScaleNormal="100" workbookViewId="0">
      <selection activeCell="A4" sqref="A4:H15"/>
    </sheetView>
  </sheetViews>
  <sheetFormatPr defaultRowHeight="12.75" x14ac:dyDescent="0.2"/>
  <cols>
    <col min="1" max="1" width="24.42578125" style="15" customWidth="1"/>
    <col min="2" max="8" width="15.42578125" style="16" customWidth="1"/>
    <col min="9" max="38" width="9.140625" style="35"/>
    <col min="39" max="16384" width="9.140625" style="15"/>
  </cols>
  <sheetData>
    <row r="1" spans="1:38" ht="22.5" x14ac:dyDescent="0.3">
      <c r="A1" s="266" t="s">
        <v>178</v>
      </c>
      <c r="B1" s="267"/>
      <c r="C1" s="267"/>
      <c r="D1" s="267"/>
      <c r="E1" s="267"/>
      <c r="F1" s="267"/>
      <c r="G1" s="267"/>
      <c r="H1" s="268"/>
    </row>
    <row r="2" spans="1:38" ht="15" customHeight="1" x14ac:dyDescent="0.2">
      <c r="A2" s="91"/>
      <c r="B2" s="269" t="s">
        <v>163</v>
      </c>
      <c r="C2" s="270"/>
      <c r="D2" s="270"/>
      <c r="E2" s="270"/>
      <c r="F2" s="270"/>
      <c r="G2" s="270"/>
      <c r="H2" s="156"/>
    </row>
    <row r="3" spans="1:38" s="46" customFormat="1" ht="28.5" customHeight="1" thickBot="1" x14ac:dyDescent="0.25">
      <c r="A3" s="47" t="s">
        <v>0</v>
      </c>
      <c r="B3" s="230">
        <v>1</v>
      </c>
      <c r="C3" s="231">
        <v>2</v>
      </c>
      <c r="D3" s="231">
        <v>3</v>
      </c>
      <c r="E3" s="231">
        <v>4</v>
      </c>
      <c r="F3" s="231">
        <v>5</v>
      </c>
      <c r="G3" s="232">
        <v>6</v>
      </c>
      <c r="H3" s="157" t="s">
        <v>177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38" ht="21" customHeight="1" x14ac:dyDescent="0.2">
      <c r="A4" s="48" t="s">
        <v>3</v>
      </c>
      <c r="B4" s="118" t="str">
        <f>IF(VLOOKUP($A4,'Tävling 1'!$C$21:$F$32,4,FALSE)=0,"",VLOOKUP($A4,'Tävling 1'!$C$21:$F$32,4,FALSE))</f>
        <v/>
      </c>
      <c r="C4" s="119">
        <f>IF(VLOOKUP($A4,'Tävling 2'!$C$21:$F$32,4,FALSE)=0,"",VLOOKUP($A4,'Tävling 2'!$C$21:$F$32,4,FALSE))</f>
        <v>10</v>
      </c>
      <c r="D4" s="119" t="str">
        <f>IF(VLOOKUP($A4,'Tävling 3'!$C$21:$F$32,4,FALSE)=0,"",VLOOKUP($A4,'Tävling 3'!$C$21:$F$32,4,FALSE))</f>
        <v/>
      </c>
      <c r="E4" s="122" t="str">
        <f>IF(VLOOKUP($A4,'Tävling 4'!$C$21:$F$32,4,FALSE)=0,"",VLOOKUP($A4,'Tävling 4'!$C$21:$F$32,4,FALSE))</f>
        <v/>
      </c>
      <c r="F4" s="122" t="str">
        <f>IF(VLOOKUP($A4,'Tävling 5'!$C$21:$F$32,4,FALSE)=0,"",VLOOKUP($A4,'Tävling 5'!$C$21:$F$32,4,FALSE))</f>
        <v/>
      </c>
      <c r="G4" s="122" t="str">
        <f>IF(VLOOKUP($A4,'Tävling 6'!$C$21:$F$32,4,FALSE)=0,"",VLOOKUP($A4,'Tävling 6'!$C$21:$F$32,4,FALSE))</f>
        <v/>
      </c>
      <c r="H4" s="158">
        <f>IF(SUM(B4:G4)=0,"",SUM(B4:G4))</f>
        <v>10</v>
      </c>
    </row>
    <row r="5" spans="1:38" ht="21" customHeight="1" x14ac:dyDescent="0.2">
      <c r="A5" s="140" t="s">
        <v>94</v>
      </c>
      <c r="B5" s="141" t="str">
        <f>IF(VLOOKUP($A5,'Tävling 1'!$C$21:$F$32,4,FALSE)=0,"",VLOOKUP($A5,'Tävling 1'!$C$21:$F$32,4,FALSE))</f>
        <v/>
      </c>
      <c r="C5" s="142">
        <f>IF(VLOOKUP($A5,'Tävling 2'!$C$21:$F$32,4,FALSE)=0,"",VLOOKUP($A5,'Tävling 2'!$C$21:$F$32,4,FALSE))</f>
        <v>24</v>
      </c>
      <c r="D5" s="142" t="str">
        <f>IF(VLOOKUP($A5,'Tävling 3'!$C$21:$F$32,4,FALSE)=0,"",VLOOKUP($A5,'Tävling 3'!$C$21:$F$32,4,FALSE))</f>
        <v/>
      </c>
      <c r="E5" s="143" t="str">
        <f>IF(VLOOKUP($A5,'Tävling 4'!$C$21:$F$32,4,FALSE)=0,"",VLOOKUP($A5,'Tävling 4'!$C$21:$F$32,4,FALSE))</f>
        <v/>
      </c>
      <c r="F5" s="143">
        <f>IF(VLOOKUP($A5,'Tävling 5'!$C$21:$F$32,4,FALSE)=0,"",VLOOKUP($A5,'Tävling 5'!$C$21:$F$32,4,FALSE))</f>
        <v>120</v>
      </c>
      <c r="G5" s="143">
        <f>IF(VLOOKUP($A5,'Tävling 6'!$C$21:$F$32,4,FALSE)=0,"",VLOOKUP($A5,'Tävling 6'!$C$21:$F$32,4,FALSE))</f>
        <v>140</v>
      </c>
      <c r="H5" s="159">
        <f>IF(SUM(B5:G5)=0,"",SUM(B5:G5))</f>
        <v>284</v>
      </c>
    </row>
    <row r="6" spans="1:38" ht="21" customHeight="1" x14ac:dyDescent="0.2">
      <c r="A6" s="140" t="s">
        <v>92</v>
      </c>
      <c r="B6" s="141" t="str">
        <f>IF(VLOOKUP($A6,'Tävling 1'!$C$21:$F$32,4,FALSE)=0,"",VLOOKUP($A6,'Tävling 1'!$C$21:$F$32,4,FALSE))</f>
        <v/>
      </c>
      <c r="C6" s="142" t="str">
        <f>IF(VLOOKUP($A6,'Tävling 2'!$C$21:$F$32,4,FALSE)=0,"",VLOOKUP($A6,'Tävling 2'!$C$21:$F$32,4,FALSE))</f>
        <v/>
      </c>
      <c r="D6" s="142" t="str">
        <f>IF(VLOOKUP($A6,'Tävling 3'!$C$21:$F$32,4,FALSE)=0,"",VLOOKUP($A6,'Tävling 3'!$C$21:$F$32,4,FALSE))</f>
        <v/>
      </c>
      <c r="E6" s="143" t="str">
        <f>IF(VLOOKUP($A6,'Tävling 4'!$C$21:$F$32,4,FALSE)=0,"",VLOOKUP($A6,'Tävling 4'!$C$21:$F$32,4,FALSE))</f>
        <v/>
      </c>
      <c r="F6" s="143" t="str">
        <f>IF(VLOOKUP($A6,'Tävling 5'!$C$21:$F$32,4,FALSE)=0,"",VLOOKUP($A6,'Tävling 5'!$C$21:$F$32,4,FALSE))</f>
        <v/>
      </c>
      <c r="G6" s="143" t="str">
        <f>IF(VLOOKUP($A6,'Tävling 6'!$C$21:$F$32,4,FALSE)=0,"",VLOOKUP($A6,'Tävling 6'!$C$21:$F$32,4,FALSE))</f>
        <v/>
      </c>
      <c r="H6" s="159" t="str">
        <f t="shared" ref="H6:H15" si="0">IF(SUM(B6:G6)=0,"",SUM(B6:G6))</f>
        <v/>
      </c>
    </row>
    <row r="7" spans="1:38" ht="21" customHeight="1" x14ac:dyDescent="0.2">
      <c r="A7" s="140" t="s">
        <v>100</v>
      </c>
      <c r="B7" s="141" t="str">
        <f>IF(VLOOKUP($A7,'Tävling 1'!$C$21:$F$32,4,FALSE)=0,"",VLOOKUP($A7,'Tävling 1'!$C$21:$F$32,4,FALSE))</f>
        <v/>
      </c>
      <c r="C7" s="142" t="str">
        <f>IF(VLOOKUP($A7,'Tävling 2'!$C$21:$F$32,4,FALSE)=0,"",VLOOKUP($A7,'Tävling 2'!$C$21:$F$32,4,FALSE))</f>
        <v/>
      </c>
      <c r="D7" s="142" t="str">
        <f>IF(VLOOKUP($A7,'Tävling 3'!$C$21:$F$32,4,FALSE)=0,"",VLOOKUP($A7,'Tävling 3'!$C$21:$F$32,4,FALSE))</f>
        <v/>
      </c>
      <c r="E7" s="143" t="str">
        <f>IF(VLOOKUP($A7,'Tävling 4'!$C$21:$F$32,4,FALSE)=0,"",VLOOKUP($A7,'Tävling 4'!$C$21:$F$32,4,FALSE))</f>
        <v/>
      </c>
      <c r="F7" s="143" t="str">
        <f>IF(VLOOKUP($A7,'Tävling 5'!$C$21:$F$32,4,FALSE)=0,"",VLOOKUP($A7,'Tävling 5'!$C$21:$F$32,4,FALSE))</f>
        <v/>
      </c>
      <c r="G7" s="143">
        <f>IF(VLOOKUP($A7,'Tävling 6'!$C$21:$F$32,4,FALSE)=0,"",VLOOKUP($A7,'Tävling 6'!$C$21:$F$32,4,FALSE))</f>
        <v>240</v>
      </c>
      <c r="H7" s="159">
        <f t="shared" si="0"/>
        <v>240</v>
      </c>
    </row>
    <row r="8" spans="1:38" ht="21" customHeight="1" x14ac:dyDescent="0.2">
      <c r="A8" s="140" t="s">
        <v>91</v>
      </c>
      <c r="B8" s="141">
        <f>IF(VLOOKUP($A8,'Tävling 1'!$C$21:$F$32,4,FALSE)=0,"",VLOOKUP($A8,'Tävling 1'!$C$21:$F$32,4,FALSE))</f>
        <v>10</v>
      </c>
      <c r="C8" s="142" t="str">
        <f>IF(VLOOKUP($A8,'Tävling 2'!$C$21:$F$32,4,FALSE)=0,"",VLOOKUP($A8,'Tävling 2'!$C$21:$F$32,4,FALSE))</f>
        <v/>
      </c>
      <c r="D8" s="142" t="str">
        <f>IF(VLOOKUP($A8,'Tävling 3'!$C$21:$F$32,4,FALSE)=0,"",VLOOKUP($A8,'Tävling 3'!$C$21:$F$32,4,FALSE))</f>
        <v/>
      </c>
      <c r="E8" s="143" t="str">
        <f>IF(VLOOKUP($A8,'Tävling 4'!$C$21:$F$32,4,FALSE)=0,"",VLOOKUP($A8,'Tävling 4'!$C$21:$F$32,4,FALSE))</f>
        <v/>
      </c>
      <c r="F8" s="143" t="str">
        <f>IF(VLOOKUP($A8,'Tävling 5'!$C$21:$F$32,4,FALSE)=0,"",VLOOKUP($A8,'Tävling 5'!$C$21:$F$32,4,FALSE))</f>
        <v/>
      </c>
      <c r="G8" s="143" t="str">
        <f>IF(VLOOKUP($A8,'Tävling 6'!$C$21:$F$32,4,FALSE)=0,"",VLOOKUP($A8,'Tävling 6'!$C$21:$F$32,4,FALSE))</f>
        <v/>
      </c>
      <c r="H8" s="159">
        <f t="shared" si="0"/>
        <v>10</v>
      </c>
    </row>
    <row r="9" spans="1:38" ht="21" customHeight="1" x14ac:dyDescent="0.2">
      <c r="A9" s="140" t="s">
        <v>97</v>
      </c>
      <c r="B9" s="141" t="str">
        <f>IF(VLOOKUP($A9,'Tävling 1'!$C$21:$F$32,4,FALSE)=0,"",VLOOKUP($A9,'Tävling 1'!$C$21:$F$32,4,FALSE))</f>
        <v/>
      </c>
      <c r="C9" s="142" t="str">
        <f>IF(VLOOKUP($A9,'Tävling 2'!$C$21:$F$32,4,FALSE)=0,"",VLOOKUP($A9,'Tävling 2'!$C$21:$F$32,4,FALSE))</f>
        <v/>
      </c>
      <c r="D9" s="142" t="str">
        <f>IF(VLOOKUP($A9,'Tävling 3'!$C$21:$F$32,4,FALSE)=0,"",VLOOKUP($A9,'Tävling 3'!$C$21:$F$32,4,FALSE))</f>
        <v/>
      </c>
      <c r="E9" s="143" t="str">
        <f>IF(VLOOKUP($A9,'Tävling 4'!$C$21:$F$32,4,FALSE)=0,"",VLOOKUP($A9,'Tävling 4'!$C$21:$F$32,4,FALSE))</f>
        <v/>
      </c>
      <c r="F9" s="143">
        <f>IF(VLOOKUP($A9,'Tävling 5'!$C$21:$F$32,4,FALSE)=0,"",VLOOKUP($A9,'Tävling 5'!$C$21:$F$32,4,FALSE))</f>
        <v>200</v>
      </c>
      <c r="G9" s="143" t="str">
        <f>IF(VLOOKUP($A9,'Tävling 6'!$C$21:$F$32,4,FALSE)=0,"",VLOOKUP($A9,'Tävling 6'!$C$21:$F$32,4,FALSE))</f>
        <v/>
      </c>
      <c r="H9" s="159">
        <f t="shared" si="0"/>
        <v>200</v>
      </c>
    </row>
    <row r="10" spans="1:38" ht="21" customHeight="1" x14ac:dyDescent="0.2">
      <c r="A10" s="140" t="s">
        <v>99</v>
      </c>
      <c r="B10" s="141" t="str">
        <f>IF(VLOOKUP($A10,'Tävling 1'!$C$21:$F$32,4,FALSE)=0,"",VLOOKUP($A10,'Tävling 1'!$C$21:$F$32,4,FALSE))</f>
        <v/>
      </c>
      <c r="C10" s="142" t="str">
        <f>IF(VLOOKUP($A10,'Tävling 2'!$C$21:$F$32,4,FALSE)=0,"",VLOOKUP($A10,'Tävling 2'!$C$21:$F$32,4,FALSE))</f>
        <v/>
      </c>
      <c r="D10" s="142" t="str">
        <f>IF(VLOOKUP($A10,'Tävling 3'!$C$21:$F$32,4,FALSE)=0,"",VLOOKUP($A10,'Tävling 3'!$C$21:$F$32,4,FALSE))</f>
        <v/>
      </c>
      <c r="E10" s="143" t="str">
        <f>IF(VLOOKUP($A10,'Tävling 4'!$C$21:$F$32,4,FALSE)=0,"",VLOOKUP($A10,'Tävling 4'!$C$21:$F$32,4,FALSE))</f>
        <v/>
      </c>
      <c r="F10" s="143" t="str">
        <f>IF(VLOOKUP($A10,'Tävling 5'!$C$21:$F$32,4,FALSE)=0,"",VLOOKUP($A10,'Tävling 5'!$C$21:$F$32,4,FALSE))</f>
        <v/>
      </c>
      <c r="G10" s="143" t="str">
        <f>IF(VLOOKUP($A10,'Tävling 6'!$C$21:$F$32,4,FALSE)=0,"",VLOOKUP($A10,'Tävling 6'!$C$21:$F$32,4,FALSE))</f>
        <v/>
      </c>
      <c r="H10" s="159" t="str">
        <f t="shared" si="0"/>
        <v/>
      </c>
    </row>
    <row r="11" spans="1:38" ht="21" customHeight="1" x14ac:dyDescent="0.2">
      <c r="A11" s="140" t="s">
        <v>93</v>
      </c>
      <c r="B11" s="141">
        <f>IF(VLOOKUP($A11,'Tävling 1'!$C$21:$F$32,4,FALSE)=0,"",VLOOKUP($A11,'Tävling 1'!$C$21:$F$32,4,FALSE))</f>
        <v>24</v>
      </c>
      <c r="C11" s="142" t="str">
        <f>IF(VLOOKUP($A11,'Tävling 2'!$C$21:$F$32,4,FALSE)=0,"",VLOOKUP($A11,'Tävling 2'!$C$21:$F$32,4,FALSE))</f>
        <v/>
      </c>
      <c r="D11" s="142" t="str">
        <f>IF(VLOOKUP($A11,'Tävling 3'!$C$21:$F$32,4,FALSE)=0,"",VLOOKUP($A11,'Tävling 3'!$C$21:$F$32,4,FALSE))</f>
        <v/>
      </c>
      <c r="E11" s="143" t="str">
        <f>IF(VLOOKUP($A11,'Tävling 4'!$C$21:$F$32,4,FALSE)=0,"",VLOOKUP($A11,'Tävling 4'!$C$21:$F$32,4,FALSE))</f>
        <v/>
      </c>
      <c r="F11" s="143" t="str">
        <f>IF(VLOOKUP($A11,'Tävling 5'!$C$21:$F$32,4,FALSE)=0,"",VLOOKUP($A11,'Tävling 5'!$C$21:$F$32,4,FALSE))</f>
        <v/>
      </c>
      <c r="G11" s="143">
        <f>IF(VLOOKUP($A11,'Tävling 6'!$C$21:$F$32,4,FALSE)=0,"",VLOOKUP($A11,'Tävling 6'!$C$21:$F$32,4,FALSE))</f>
        <v>100</v>
      </c>
      <c r="H11" s="159">
        <f t="shared" si="0"/>
        <v>124</v>
      </c>
    </row>
    <row r="12" spans="1:38" ht="21" customHeight="1" x14ac:dyDescent="0.2">
      <c r="A12" s="140" t="s">
        <v>98</v>
      </c>
      <c r="B12" s="141" t="str">
        <f>IF(VLOOKUP($A12,'Tävling 1'!$C$21:$F$32,4,FALSE)=0,"",VLOOKUP($A12,'Tävling 1'!$C$21:$F$32,4,FALSE))</f>
        <v/>
      </c>
      <c r="C12" s="142" t="str">
        <f>IF(VLOOKUP($A12,'Tävling 2'!$C$21:$F$32,4,FALSE)=0,"",VLOOKUP($A12,'Tävling 2'!$C$21:$F$32,4,FALSE))</f>
        <v/>
      </c>
      <c r="D12" s="142" t="str">
        <f>IF(VLOOKUP($A12,'Tävling 3'!$C$21:$F$32,4,FALSE)=0,"",VLOOKUP($A12,'Tävling 3'!$C$21:$F$32,4,FALSE))</f>
        <v/>
      </c>
      <c r="E12" s="143" t="str">
        <f>IF(VLOOKUP($A12,'Tävling 4'!$C$21:$F$32,4,FALSE)=0,"",VLOOKUP($A12,'Tävling 4'!$C$21:$F$32,4,FALSE))</f>
        <v/>
      </c>
      <c r="F12" s="143" t="str">
        <f>IF(VLOOKUP($A12,'Tävling 5'!$C$21:$F$32,4,FALSE)=0,"",VLOOKUP($A12,'Tävling 5'!$C$21:$F$32,4,FALSE))</f>
        <v/>
      </c>
      <c r="G12" s="143" t="str">
        <f>IF(VLOOKUP($A12,'Tävling 6'!$C$21:$F$32,4,FALSE)=0,"",VLOOKUP($A12,'Tävling 6'!$C$21:$F$32,4,FALSE))</f>
        <v/>
      </c>
      <c r="H12" s="159" t="str">
        <f t="shared" si="0"/>
        <v/>
      </c>
    </row>
    <row r="13" spans="1:38" ht="21" customHeight="1" x14ac:dyDescent="0.2">
      <c r="A13" s="140" t="s">
        <v>96</v>
      </c>
      <c r="B13" s="141" t="str">
        <f>IF(VLOOKUP($A13,'Tävling 1'!$C$21:$F$32,4,FALSE)=0,"",VLOOKUP($A13,'Tävling 1'!$C$21:$F$32,4,FALSE))</f>
        <v/>
      </c>
      <c r="C13" s="142" t="str">
        <f>IF(VLOOKUP($A13,'Tävling 2'!$C$21:$F$32,4,FALSE)=0,"",VLOOKUP($A13,'Tävling 2'!$C$21:$F$32,4,FALSE))</f>
        <v/>
      </c>
      <c r="D13" s="142" t="str">
        <f>IF(VLOOKUP($A13,'Tävling 3'!$C$21:$F$32,4,FALSE)=0,"",VLOOKUP($A13,'Tävling 3'!$C$21:$F$32,4,FALSE))</f>
        <v/>
      </c>
      <c r="E13" s="143" t="str">
        <f>IF(VLOOKUP($A13,'Tävling 4'!$C$21:$F$32,4,FALSE)=0,"",VLOOKUP($A13,'Tävling 4'!$C$21:$F$32,4,FALSE))</f>
        <v/>
      </c>
      <c r="F13" s="143" t="str">
        <f>IF(VLOOKUP($A13,'Tävling 5'!$C$21:$F$32,4,FALSE)=0,"",VLOOKUP($A13,'Tävling 5'!$C$21:$F$32,4,FALSE))</f>
        <v/>
      </c>
      <c r="G13" s="143" t="str">
        <f>IF(VLOOKUP($A13,'Tävling 6'!$C$21:$F$32,4,FALSE)=0,"",VLOOKUP($A13,'Tävling 6'!$C$21:$F$32,4,FALSE))</f>
        <v/>
      </c>
      <c r="H13" s="159" t="str">
        <f t="shared" si="0"/>
        <v/>
      </c>
    </row>
    <row r="14" spans="1:38" ht="21" customHeight="1" x14ac:dyDescent="0.2">
      <c r="A14" s="140" t="s">
        <v>95</v>
      </c>
      <c r="B14" s="141">
        <f>IF(VLOOKUP($A14,'Tävling 1'!$C$21:$F$32,4,FALSE)=0,"",VLOOKUP($A14,'Tävling 1'!$C$21:$F$32,4,FALSE))</f>
        <v>14</v>
      </c>
      <c r="C14" s="142" t="str">
        <f>IF(VLOOKUP($A14,'Tävling 2'!$C$21:$F$32,4,FALSE)=0,"",VLOOKUP($A14,'Tävling 2'!$C$21:$F$32,4,FALSE))</f>
        <v/>
      </c>
      <c r="D14" s="142" t="str">
        <f>IF(VLOOKUP($A14,'Tävling 3'!$C$21:$F$32,4,FALSE)=0,"",VLOOKUP($A14,'Tävling 3'!$C$21:$F$32,4,FALSE))</f>
        <v/>
      </c>
      <c r="E14" s="143" t="str">
        <f>IF(VLOOKUP($A14,'Tävling 4'!$C$21:$F$32,4,FALSE)=0,"",VLOOKUP($A14,'Tävling 4'!$C$21:$F$32,4,FALSE))</f>
        <v/>
      </c>
      <c r="F14" s="143">
        <f>IF(VLOOKUP($A14,'Tävling 5'!$C$21:$F$32,4,FALSE)=0,"",VLOOKUP($A14,'Tävling 5'!$C$21:$F$32,4,FALSE))</f>
        <v>80</v>
      </c>
      <c r="G14" s="143" t="str">
        <f>IF(VLOOKUP($A14,'Tävling 6'!$C$21:$F$32,4,FALSE)=0,"",VLOOKUP($A14,'Tävling 6'!$C$21:$F$32,4,FALSE))</f>
        <v/>
      </c>
      <c r="H14" s="159">
        <f t="shared" si="0"/>
        <v>94</v>
      </c>
    </row>
    <row r="15" spans="1:38" ht="21" customHeight="1" thickBot="1" x14ac:dyDescent="0.25">
      <c r="A15" s="49" t="s">
        <v>101</v>
      </c>
      <c r="B15" s="120" t="str">
        <f>IF(VLOOKUP($A15,'Tävling 1'!$C$21:$F$32,4,FALSE)=0,"",VLOOKUP($A15,'Tävling 1'!$C$21:$F$32,4,FALSE))</f>
        <v/>
      </c>
      <c r="C15" s="121">
        <f>IF(VLOOKUP($A15,'Tävling 2'!$C$21:$F$32,4,FALSE)=0,"",VLOOKUP($A15,'Tävling 2'!$C$21:$F$32,4,FALSE))</f>
        <v>14</v>
      </c>
      <c r="D15" s="121" t="str">
        <f>IF(VLOOKUP($A15,'Tävling 3'!$C$21:$F$32,4,FALSE)=0,"",VLOOKUP($A15,'Tävling 3'!$C$21:$F$32,4,FALSE))</f>
        <v/>
      </c>
      <c r="E15" s="123" t="str">
        <f>IF(VLOOKUP($A15,'Tävling 4'!$C$21:$F$32,4,FALSE)=0,"",VLOOKUP($A15,'Tävling 4'!$C$21:$F$32,4,FALSE))</f>
        <v/>
      </c>
      <c r="F15" s="123" t="str">
        <f>IF(VLOOKUP($A15,'Tävling 5'!$C$21:$F$32,4,FALSE)=0,"",VLOOKUP($A15,'Tävling 5'!$C$21:$F$32,4,FALSE))</f>
        <v/>
      </c>
      <c r="G15" s="123" t="str">
        <f>IF(VLOOKUP($A15,'Tävling 6'!$C$21:$F$32,4,FALSE)=0,"",VLOOKUP($A15,'Tävling 6'!$C$21:$F$32,4,FALSE))</f>
        <v/>
      </c>
      <c r="H15" s="160">
        <f t="shared" si="0"/>
        <v>14</v>
      </c>
    </row>
    <row r="16" spans="1:38" ht="21" customHeight="1" x14ac:dyDescent="0.2">
      <c r="A16" s="50" t="s">
        <v>86</v>
      </c>
      <c r="B16" s="271">
        <f>Sammanställning!C16</f>
        <v>42875</v>
      </c>
      <c r="C16" s="272"/>
      <c r="D16" s="67" t="str">
        <f>Sammanställning!C17</f>
        <v>Arboga GK</v>
      </c>
      <c r="E16" s="67"/>
      <c r="F16" s="67"/>
      <c r="G16" s="124"/>
      <c r="H16" s="273"/>
    </row>
    <row r="17" spans="1:38" ht="21" customHeight="1" x14ac:dyDescent="0.2">
      <c r="A17" s="50" t="s">
        <v>87</v>
      </c>
      <c r="B17" s="274">
        <f>Sammanställning!D16</f>
        <v>42889</v>
      </c>
      <c r="C17" s="275"/>
      <c r="D17" s="68" t="str">
        <f>Sammanställning!D17</f>
        <v>Arboga GK</v>
      </c>
      <c r="E17" s="68"/>
      <c r="F17" s="68"/>
      <c r="G17" s="125"/>
      <c r="H17" s="273"/>
    </row>
    <row r="18" spans="1:38" ht="21" customHeight="1" x14ac:dyDescent="0.2">
      <c r="A18" s="50" t="s">
        <v>157</v>
      </c>
      <c r="B18" s="274">
        <f>Sammanställning!E16</f>
        <v>42903</v>
      </c>
      <c r="C18" s="275"/>
      <c r="D18" s="68" t="str">
        <f>Sammanställning!E17</f>
        <v>Arboga GK</v>
      </c>
      <c r="E18" s="68"/>
      <c r="F18" s="68"/>
      <c r="G18" s="125"/>
      <c r="H18" s="276"/>
    </row>
    <row r="19" spans="1:38" ht="21" customHeight="1" x14ac:dyDescent="0.2">
      <c r="A19" s="50" t="s">
        <v>88</v>
      </c>
      <c r="B19" s="274">
        <f>Sammanställning!F16</f>
        <v>42917</v>
      </c>
      <c r="C19" s="275"/>
      <c r="D19" s="68" t="str">
        <f>Sammanställning!F17</f>
        <v>Arboga GK</v>
      </c>
      <c r="E19" s="68"/>
      <c r="F19" s="68"/>
      <c r="G19" s="125"/>
      <c r="H19" s="276"/>
    </row>
    <row r="20" spans="1:38" ht="21" customHeight="1" x14ac:dyDescent="0.2">
      <c r="A20" s="50" t="s">
        <v>89</v>
      </c>
      <c r="B20" s="274">
        <f>Sammanställning!G16</f>
        <v>42966</v>
      </c>
      <c r="C20" s="275"/>
      <c r="D20" s="68" t="str">
        <f>Sammanställning!G17</f>
        <v>Köpings GK</v>
      </c>
      <c r="E20" s="68"/>
      <c r="F20" s="68"/>
      <c r="G20" s="125"/>
      <c r="H20" s="276"/>
    </row>
    <row r="21" spans="1:38" s="23" customFormat="1" ht="21" customHeight="1" thickBot="1" x14ac:dyDescent="0.25">
      <c r="A21" s="51" t="s">
        <v>90</v>
      </c>
      <c r="B21" s="278">
        <f>Sammanställning!H16</f>
        <v>42994</v>
      </c>
      <c r="C21" s="279"/>
      <c r="D21" s="41" t="str">
        <f>Sammanställning!H17</f>
        <v>Arboga GK</v>
      </c>
      <c r="E21" s="40"/>
      <c r="F21" s="74"/>
      <c r="G21" s="126"/>
      <c r="H21" s="27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1:38" s="35" customFormat="1" x14ac:dyDescent="0.2">
      <c r="B22" s="36"/>
      <c r="C22" s="36"/>
      <c r="D22" s="36"/>
      <c r="E22" s="36"/>
      <c r="F22" s="36"/>
      <c r="G22" s="36"/>
      <c r="H22" s="36"/>
    </row>
    <row r="23" spans="1:38" s="35" customFormat="1" x14ac:dyDescent="0.2">
      <c r="B23" s="36"/>
      <c r="C23" s="36"/>
      <c r="D23" s="36"/>
      <c r="E23" s="36"/>
      <c r="F23" s="36"/>
      <c r="G23" s="36"/>
      <c r="H23" s="36"/>
    </row>
    <row r="24" spans="1:38" s="35" customFormat="1" x14ac:dyDescent="0.2">
      <c r="B24" s="36"/>
      <c r="C24" s="36"/>
      <c r="D24" s="36"/>
      <c r="E24" s="36"/>
      <c r="F24" s="36"/>
      <c r="G24" s="36"/>
      <c r="H24" s="36"/>
    </row>
    <row r="25" spans="1:38" s="35" customFormat="1" x14ac:dyDescent="0.2">
      <c r="B25" s="38"/>
      <c r="C25" s="38"/>
      <c r="D25" s="36"/>
      <c r="E25" s="36"/>
      <c r="F25" s="36"/>
      <c r="G25" s="36"/>
      <c r="H25" s="36"/>
    </row>
    <row r="26" spans="1:38" s="35" customFormat="1" x14ac:dyDescent="0.2">
      <c r="B26" s="36"/>
      <c r="C26" s="36"/>
      <c r="D26" s="36"/>
      <c r="E26" s="36"/>
      <c r="F26" s="36"/>
      <c r="G26" s="36"/>
      <c r="H26" s="36"/>
    </row>
    <row r="27" spans="1:38" s="35" customFormat="1" x14ac:dyDescent="0.2">
      <c r="B27" s="36"/>
      <c r="C27" s="36"/>
      <c r="D27" s="36"/>
      <c r="E27" s="36"/>
      <c r="F27" s="36"/>
      <c r="G27" s="36"/>
      <c r="H27" s="36"/>
    </row>
    <row r="28" spans="1:38" s="35" customFormat="1" x14ac:dyDescent="0.2">
      <c r="B28" s="36"/>
      <c r="C28" s="36"/>
      <c r="D28" s="36"/>
      <c r="E28" s="36"/>
      <c r="F28" s="36"/>
      <c r="G28" s="36"/>
      <c r="H28" s="36"/>
    </row>
    <row r="29" spans="1:38" s="35" customFormat="1" x14ac:dyDescent="0.2">
      <c r="B29" s="36"/>
      <c r="C29" s="36"/>
      <c r="D29" s="36"/>
      <c r="E29" s="36"/>
      <c r="F29" s="36"/>
      <c r="G29" s="36"/>
      <c r="H29" s="36"/>
    </row>
    <row r="30" spans="1:38" s="35" customFormat="1" x14ac:dyDescent="0.2">
      <c r="B30" s="36"/>
      <c r="C30" s="36"/>
      <c r="D30" s="36"/>
      <c r="E30" s="36"/>
      <c r="F30" s="36"/>
      <c r="G30" s="36"/>
      <c r="H30" s="36"/>
    </row>
    <row r="31" spans="1:38" s="35" customFormat="1" x14ac:dyDescent="0.2">
      <c r="B31" s="36"/>
      <c r="C31" s="36"/>
      <c r="D31" s="36"/>
      <c r="E31" s="36"/>
      <c r="F31" s="36"/>
      <c r="G31" s="36"/>
      <c r="H31" s="36"/>
    </row>
    <row r="32" spans="1:38" s="35" customFormat="1" x14ac:dyDescent="0.2">
      <c r="B32" s="36"/>
      <c r="C32" s="36"/>
      <c r="D32" s="36"/>
      <c r="E32" s="36"/>
      <c r="F32" s="36"/>
      <c r="G32" s="36"/>
      <c r="H32" s="36"/>
    </row>
    <row r="33" spans="2:8" s="35" customFormat="1" x14ac:dyDescent="0.2">
      <c r="B33" s="36"/>
      <c r="C33" s="36"/>
      <c r="D33" s="36"/>
      <c r="E33" s="36"/>
      <c r="F33" s="36"/>
      <c r="G33" s="36"/>
      <c r="H33" s="36"/>
    </row>
    <row r="34" spans="2:8" s="35" customFormat="1" x14ac:dyDescent="0.2">
      <c r="B34" s="36"/>
      <c r="C34" s="36"/>
      <c r="D34" s="36"/>
      <c r="E34" s="36"/>
      <c r="F34" s="36"/>
      <c r="G34" s="36"/>
      <c r="H34" s="36"/>
    </row>
    <row r="35" spans="2:8" s="35" customFormat="1" x14ac:dyDescent="0.2">
      <c r="B35" s="36"/>
      <c r="C35" s="36"/>
      <c r="D35" s="36"/>
      <c r="E35" s="36"/>
      <c r="F35" s="36"/>
      <c r="G35" s="36"/>
      <c r="H35" s="36"/>
    </row>
    <row r="36" spans="2:8" s="35" customFormat="1" x14ac:dyDescent="0.2">
      <c r="B36" s="36"/>
      <c r="C36" s="36"/>
      <c r="D36" s="36"/>
      <c r="E36" s="36"/>
      <c r="F36" s="36"/>
      <c r="G36" s="36"/>
      <c r="H36" s="36"/>
    </row>
    <row r="37" spans="2:8" s="35" customFormat="1" x14ac:dyDescent="0.2">
      <c r="B37" s="36"/>
      <c r="C37" s="36"/>
      <c r="D37" s="36"/>
      <c r="E37" s="36"/>
      <c r="F37" s="36"/>
      <c r="G37" s="36"/>
      <c r="H37" s="36"/>
    </row>
    <row r="38" spans="2:8" s="35" customFormat="1" x14ac:dyDescent="0.2">
      <c r="B38" s="36"/>
      <c r="C38" s="36"/>
      <c r="D38" s="36"/>
      <c r="E38" s="36"/>
      <c r="F38" s="36"/>
      <c r="G38" s="36"/>
      <c r="H38" s="36"/>
    </row>
    <row r="39" spans="2:8" s="35" customFormat="1" x14ac:dyDescent="0.2">
      <c r="B39" s="36"/>
      <c r="C39" s="36"/>
      <c r="D39" s="36"/>
      <c r="E39" s="36"/>
      <c r="F39" s="36"/>
      <c r="G39" s="36"/>
      <c r="H39" s="36"/>
    </row>
    <row r="40" spans="2:8" s="35" customFormat="1" x14ac:dyDescent="0.2">
      <c r="B40" s="36"/>
      <c r="C40" s="36"/>
      <c r="D40" s="36"/>
      <c r="E40" s="36"/>
      <c r="F40" s="36"/>
      <c r="G40" s="36"/>
      <c r="H40" s="36"/>
    </row>
    <row r="41" spans="2:8" s="35" customFormat="1" x14ac:dyDescent="0.2">
      <c r="B41" s="36"/>
      <c r="C41" s="36"/>
      <c r="D41" s="36"/>
      <c r="E41" s="36"/>
      <c r="F41" s="36"/>
      <c r="G41" s="36"/>
      <c r="H41" s="36"/>
    </row>
    <row r="42" spans="2:8" s="35" customFormat="1" x14ac:dyDescent="0.2">
      <c r="B42" s="36"/>
      <c r="C42" s="36"/>
      <c r="D42" s="36"/>
      <c r="E42" s="36"/>
      <c r="F42" s="36"/>
      <c r="G42" s="36"/>
      <c r="H42" s="36"/>
    </row>
    <row r="43" spans="2:8" s="35" customFormat="1" x14ac:dyDescent="0.2">
      <c r="B43" s="36"/>
      <c r="C43" s="36"/>
      <c r="D43" s="36"/>
      <c r="E43" s="36"/>
      <c r="F43" s="36"/>
      <c r="G43" s="36"/>
      <c r="H43" s="36"/>
    </row>
    <row r="44" spans="2:8" s="35" customFormat="1" x14ac:dyDescent="0.2">
      <c r="B44" s="36"/>
      <c r="C44" s="36"/>
      <c r="D44" s="36"/>
      <c r="E44" s="36"/>
      <c r="F44" s="36"/>
      <c r="G44" s="36"/>
      <c r="H44" s="36"/>
    </row>
    <row r="45" spans="2:8" s="35" customFormat="1" x14ac:dyDescent="0.2">
      <c r="B45" s="36"/>
      <c r="C45" s="36"/>
      <c r="D45" s="36"/>
      <c r="E45" s="36"/>
      <c r="F45" s="36"/>
      <c r="G45" s="36"/>
      <c r="H45" s="36"/>
    </row>
    <row r="46" spans="2:8" s="35" customFormat="1" x14ac:dyDescent="0.2">
      <c r="B46" s="36"/>
      <c r="C46" s="36"/>
      <c r="D46" s="36"/>
      <c r="E46" s="36"/>
      <c r="F46" s="36"/>
      <c r="G46" s="36"/>
      <c r="H46" s="36"/>
    </row>
    <row r="47" spans="2:8" s="35" customFormat="1" x14ac:dyDescent="0.2">
      <c r="B47" s="36"/>
      <c r="C47" s="36"/>
      <c r="D47" s="36"/>
      <c r="E47" s="36"/>
      <c r="F47" s="36"/>
      <c r="G47" s="36"/>
      <c r="H47" s="36"/>
    </row>
    <row r="48" spans="2:8" s="35" customFormat="1" x14ac:dyDescent="0.2">
      <c r="B48" s="36"/>
      <c r="C48" s="36"/>
      <c r="D48" s="36"/>
      <c r="E48" s="36"/>
      <c r="F48" s="36"/>
      <c r="G48" s="36"/>
      <c r="H48" s="36"/>
    </row>
    <row r="49" spans="2:8" s="35" customFormat="1" x14ac:dyDescent="0.2">
      <c r="B49" s="36"/>
      <c r="C49" s="36"/>
      <c r="D49" s="36"/>
      <c r="E49" s="36"/>
      <c r="F49" s="36"/>
      <c r="G49" s="36"/>
      <c r="H49" s="36"/>
    </row>
    <row r="50" spans="2:8" s="35" customFormat="1" x14ac:dyDescent="0.2">
      <c r="B50" s="36"/>
      <c r="C50" s="36"/>
      <c r="D50" s="36"/>
      <c r="E50" s="36"/>
      <c r="F50" s="36"/>
      <c r="G50" s="36"/>
      <c r="H50" s="36"/>
    </row>
    <row r="51" spans="2:8" s="35" customFormat="1" x14ac:dyDescent="0.2">
      <c r="B51" s="36"/>
      <c r="C51" s="36"/>
      <c r="D51" s="36"/>
      <c r="E51" s="36"/>
      <c r="F51" s="36"/>
      <c r="G51" s="36"/>
      <c r="H51" s="36"/>
    </row>
    <row r="52" spans="2:8" s="35" customFormat="1" x14ac:dyDescent="0.2">
      <c r="B52" s="36"/>
      <c r="C52" s="36"/>
      <c r="D52" s="36"/>
      <c r="E52" s="36"/>
      <c r="F52" s="36"/>
      <c r="G52" s="36"/>
      <c r="H52" s="36"/>
    </row>
    <row r="53" spans="2:8" s="35" customFormat="1" x14ac:dyDescent="0.2">
      <c r="B53" s="36"/>
      <c r="C53" s="36"/>
      <c r="D53" s="36"/>
      <c r="E53" s="36"/>
      <c r="F53" s="36"/>
      <c r="G53" s="36"/>
      <c r="H53" s="36"/>
    </row>
    <row r="54" spans="2:8" s="35" customFormat="1" x14ac:dyDescent="0.2">
      <c r="B54" s="36"/>
      <c r="C54" s="36"/>
      <c r="D54" s="36"/>
      <c r="E54" s="36"/>
      <c r="F54" s="36"/>
      <c r="G54" s="36"/>
      <c r="H54" s="36"/>
    </row>
    <row r="55" spans="2:8" s="35" customFormat="1" x14ac:dyDescent="0.2">
      <c r="B55" s="36"/>
      <c r="C55" s="36"/>
      <c r="D55" s="36"/>
      <c r="E55" s="36"/>
      <c r="F55" s="36"/>
      <c r="G55" s="36"/>
      <c r="H55" s="36"/>
    </row>
    <row r="56" spans="2:8" s="35" customFormat="1" x14ac:dyDescent="0.2">
      <c r="B56" s="36"/>
      <c r="C56" s="36"/>
      <c r="D56" s="36"/>
      <c r="E56" s="36"/>
      <c r="F56" s="36"/>
      <c r="G56" s="36"/>
      <c r="H56" s="36"/>
    </row>
    <row r="57" spans="2:8" s="35" customFormat="1" x14ac:dyDescent="0.2">
      <c r="B57" s="36"/>
      <c r="C57" s="36"/>
      <c r="D57" s="36"/>
      <c r="E57" s="36"/>
      <c r="F57" s="36"/>
      <c r="G57" s="36"/>
      <c r="H57" s="36"/>
    </row>
    <row r="58" spans="2:8" s="35" customFormat="1" x14ac:dyDescent="0.2">
      <c r="B58" s="36"/>
      <c r="C58" s="36"/>
      <c r="D58" s="36"/>
      <c r="E58" s="36"/>
      <c r="F58" s="36"/>
      <c r="G58" s="36"/>
      <c r="H58" s="36"/>
    </row>
  </sheetData>
  <mergeCells count="10">
    <mergeCell ref="B18:C18"/>
    <mergeCell ref="H18:H21"/>
    <mergeCell ref="B19:C19"/>
    <mergeCell ref="B20:C20"/>
    <mergeCell ref="B21:C21"/>
    <mergeCell ref="A1:H1"/>
    <mergeCell ref="B2:G2"/>
    <mergeCell ref="B16:C16"/>
    <mergeCell ref="H16:H17"/>
    <mergeCell ref="B17:C17"/>
  </mergeCells>
  <phoneticPr fontId="14" type="noConversion"/>
  <pageMargins left="0.7" right="0.7" top="0.75" bottom="0.75" header="0.3" footer="0.3"/>
  <pageSetup paperSize="9" orientation="landscape" horizontalDpi="4294967293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>
    <pageSetUpPr fitToPage="1"/>
  </sheetPr>
  <dimension ref="A1:AM58"/>
  <sheetViews>
    <sheetView showGridLines="0" view="pageBreakPreview" zoomScaleNormal="100" workbookViewId="0">
      <selection activeCell="G13" sqref="G13"/>
    </sheetView>
  </sheetViews>
  <sheetFormatPr defaultRowHeight="12.75" x14ac:dyDescent="0.2"/>
  <cols>
    <col min="1" max="1" width="24.42578125" style="15" customWidth="1"/>
    <col min="2" max="9" width="15.42578125" style="16" customWidth="1"/>
    <col min="10" max="39" width="9.140625" style="35"/>
    <col min="40" max="16384" width="9.140625" style="15"/>
  </cols>
  <sheetData>
    <row r="1" spans="1:39" ht="22.5" x14ac:dyDescent="0.3">
      <c r="A1" s="282" t="s">
        <v>206</v>
      </c>
      <c r="B1" s="283"/>
      <c r="C1" s="283"/>
      <c r="D1" s="283"/>
      <c r="E1" s="283"/>
      <c r="F1" s="283"/>
      <c r="G1" s="283"/>
      <c r="H1" s="283"/>
      <c r="I1" s="283"/>
    </row>
    <row r="2" spans="1:39" ht="15" customHeight="1" x14ac:dyDescent="0.2">
      <c r="A2" s="91"/>
      <c r="B2" s="269" t="s">
        <v>163</v>
      </c>
      <c r="C2" s="270"/>
      <c r="D2" s="270"/>
      <c r="E2" s="270"/>
      <c r="F2" s="270"/>
      <c r="G2" s="270"/>
      <c r="H2" s="226"/>
      <c r="I2" s="227"/>
    </row>
    <row r="3" spans="1:39" s="46" customFormat="1" ht="28.5" customHeight="1" thickBot="1" x14ac:dyDescent="0.25">
      <c r="A3" s="47" t="s">
        <v>0</v>
      </c>
      <c r="B3" s="230">
        <v>1</v>
      </c>
      <c r="C3" s="231">
        <v>2</v>
      </c>
      <c r="D3" s="231">
        <v>3</v>
      </c>
      <c r="E3" s="231">
        <v>4</v>
      </c>
      <c r="F3" s="231">
        <v>5</v>
      </c>
      <c r="G3" s="232">
        <v>6</v>
      </c>
      <c r="H3" s="228" t="s">
        <v>177</v>
      </c>
      <c r="I3" s="229" t="s">
        <v>179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</row>
    <row r="4" spans="1:39" ht="21" customHeight="1" x14ac:dyDescent="0.2">
      <c r="A4" s="48" t="s">
        <v>3</v>
      </c>
      <c r="B4" s="118">
        <f>VLOOKUP($A4,'Tävling 1'!$C$5:$K$16,7,FALSE)</f>
        <v>85</v>
      </c>
      <c r="C4" s="119">
        <f>VLOOKUP($A4,'Tävling 2'!$C$5:$K$16,7,FALSE)</f>
        <v>78</v>
      </c>
      <c r="D4" s="119">
        <f>VLOOKUP($A4,'Tävling 3'!$C$5:$K$16,7,FALSE)</f>
        <v>0</v>
      </c>
      <c r="E4" s="122">
        <f>VLOOKUP($A4,'Tävling 4'!$C$5:$K$16,7,FALSE)</f>
        <v>77</v>
      </c>
      <c r="F4" s="122">
        <f>VLOOKUP($A4,'Tävling 5'!$C$5:$K$16,7,FALSE)</f>
        <v>89</v>
      </c>
      <c r="G4" s="122">
        <f>VLOOKUP($A4,'Tävling 6'!$C$5:$K$16,7,FALSE)</f>
        <v>85</v>
      </c>
      <c r="H4" s="221">
        <f t="shared" ref="H4:H15" si="0">IF(SUM(B4:G4)=0,"",SUM(B4:G4))</f>
        <v>414</v>
      </c>
      <c r="I4" s="222">
        <f>H4/COUNTIF(B4:G4,"&gt;0")</f>
        <v>82.8</v>
      </c>
    </row>
    <row r="5" spans="1:39" ht="21" customHeight="1" x14ac:dyDescent="0.2">
      <c r="A5" s="140" t="s">
        <v>94</v>
      </c>
      <c r="B5" s="141">
        <f>VLOOKUP($A5,'Tävling 1'!$C$5:$K$16,7,FALSE)</f>
        <v>90</v>
      </c>
      <c r="C5" s="142">
        <f>VLOOKUP($A5,'Tävling 2'!$C$5:$K$16,7,FALSE)</f>
        <v>80</v>
      </c>
      <c r="D5" s="142">
        <f>VLOOKUP($A5,'Tävling 3'!$C$5:$K$16,7,FALSE)</f>
        <v>95</v>
      </c>
      <c r="E5" s="143">
        <f>VLOOKUP($A5,'Tävling 4'!$C$5:$K$16,7,FALSE)</f>
        <v>0</v>
      </c>
      <c r="F5" s="143">
        <f>VLOOKUP($A5,'Tävling 5'!$C$5:$K$16,7,FALSE)</f>
        <v>82</v>
      </c>
      <c r="G5" s="143">
        <f>VLOOKUP($A5,'Tävling 6'!$C$5:$K$16,7,FALSE)</f>
        <v>81</v>
      </c>
      <c r="H5" s="141">
        <f t="shared" si="0"/>
        <v>428</v>
      </c>
      <c r="I5" s="223">
        <f>H5/COUNTIF(B5:G5,"&gt;0")</f>
        <v>85.6</v>
      </c>
    </row>
    <row r="6" spans="1:39" ht="21" customHeight="1" x14ac:dyDescent="0.2">
      <c r="A6" s="140" t="s">
        <v>92</v>
      </c>
      <c r="B6" s="141">
        <f>VLOOKUP($A6,'Tävling 1'!$C$5:$K$16,7,FALSE)</f>
        <v>95</v>
      </c>
      <c r="C6" s="142">
        <f>VLOOKUP($A6,'Tävling 2'!$C$5:$K$16,7,FALSE)</f>
        <v>82</v>
      </c>
      <c r="D6" s="142">
        <f>VLOOKUP($A6,'Tävling 3'!$C$5:$K$16,7,FALSE)</f>
        <v>81</v>
      </c>
      <c r="E6" s="143">
        <f>VLOOKUP($A6,'Tävling 4'!$C$5:$K$16,7,FALSE)</f>
        <v>78</v>
      </c>
      <c r="F6" s="143">
        <f>VLOOKUP($A6,'Tävling 5'!$C$5:$K$16,7,FALSE)</f>
        <v>87</v>
      </c>
      <c r="G6" s="143">
        <f>VLOOKUP($A6,'Tävling 6'!$C$5:$K$16,7,FALSE)</f>
        <v>83</v>
      </c>
      <c r="H6" s="141">
        <f t="shared" si="0"/>
        <v>506</v>
      </c>
      <c r="I6" s="223">
        <f t="shared" ref="I6:I14" si="1">H6/COUNTIF(B6:G6,"&gt;0")</f>
        <v>84.333333333333329</v>
      </c>
    </row>
    <row r="7" spans="1:39" ht="21" customHeight="1" x14ac:dyDescent="0.2">
      <c r="A7" s="140" t="s">
        <v>100</v>
      </c>
      <c r="B7" s="141">
        <f>VLOOKUP($A7,'Tävling 1'!$C$5:$K$16,7,FALSE)</f>
        <v>87</v>
      </c>
      <c r="C7" s="142">
        <f>VLOOKUP($A7,'Tävling 2'!$C$5:$K$16,7,FALSE)</f>
        <v>86</v>
      </c>
      <c r="D7" s="142">
        <f>VLOOKUP($A7,'Tävling 3'!$C$5:$K$16,7,FALSE)</f>
        <v>79</v>
      </c>
      <c r="E7" s="143">
        <f>VLOOKUP($A7,'Tävling 4'!$C$5:$K$16,7,FALSE)</f>
        <v>85</v>
      </c>
      <c r="F7" s="143">
        <f>VLOOKUP($A7,'Tävling 5'!$C$5:$K$16,7,FALSE)</f>
        <v>87</v>
      </c>
      <c r="G7" s="143">
        <f>VLOOKUP($A7,'Tävling 6'!$C$5:$K$16,7,FALSE)</f>
        <v>77</v>
      </c>
      <c r="H7" s="141">
        <f t="shared" si="0"/>
        <v>501</v>
      </c>
      <c r="I7" s="223">
        <f t="shared" si="1"/>
        <v>83.5</v>
      </c>
    </row>
    <row r="8" spans="1:39" ht="21" customHeight="1" x14ac:dyDescent="0.2">
      <c r="A8" s="140" t="s">
        <v>91</v>
      </c>
      <c r="B8" s="141">
        <f>VLOOKUP($A8,'Tävling 1'!$C$5:$K$16,7,FALSE)</f>
        <v>82</v>
      </c>
      <c r="C8" s="142">
        <f>VLOOKUP($A8,'Tävling 2'!$C$5:$K$16,7,FALSE)</f>
        <v>85</v>
      </c>
      <c r="D8" s="142">
        <f>VLOOKUP($A8,'Tävling 3'!$C$5:$K$16,7,FALSE)</f>
        <v>87</v>
      </c>
      <c r="E8" s="143">
        <f>VLOOKUP($A8,'Tävling 4'!$C$5:$K$16,7,FALSE)</f>
        <v>75</v>
      </c>
      <c r="F8" s="143">
        <f>VLOOKUP($A8,'Tävling 5'!$C$5:$K$16,7,FALSE)</f>
        <v>0</v>
      </c>
      <c r="G8" s="143">
        <f>VLOOKUP($A8,'Tävling 6'!$C$5:$K$16,7,FALSE)</f>
        <v>85</v>
      </c>
      <c r="H8" s="141">
        <f t="shared" si="0"/>
        <v>414</v>
      </c>
      <c r="I8" s="223">
        <f t="shared" si="1"/>
        <v>82.8</v>
      </c>
    </row>
    <row r="9" spans="1:39" ht="21" customHeight="1" x14ac:dyDescent="0.2">
      <c r="A9" s="140" t="s">
        <v>97</v>
      </c>
      <c r="B9" s="141">
        <f>VLOOKUP($A9,'Tävling 1'!$C$5:$K$16,7,FALSE)</f>
        <v>90</v>
      </c>
      <c r="C9" s="142">
        <f>VLOOKUP($A9,'Tävling 2'!$C$5:$K$16,7,FALSE)</f>
        <v>85</v>
      </c>
      <c r="D9" s="142">
        <f>VLOOKUP($A9,'Tävling 3'!$C$5:$K$16,7,FALSE)</f>
        <v>95</v>
      </c>
      <c r="E9" s="143">
        <f>VLOOKUP($A9,'Tävling 4'!$C$5:$K$16,7,FALSE)</f>
        <v>83</v>
      </c>
      <c r="F9" s="143">
        <f>VLOOKUP($A9,'Tävling 5'!$C$5:$K$16,7,FALSE)</f>
        <v>81</v>
      </c>
      <c r="G9" s="143">
        <f>VLOOKUP($A9,'Tävling 6'!$C$5:$K$16,7,FALSE)</f>
        <v>90</v>
      </c>
      <c r="H9" s="141">
        <f t="shared" si="0"/>
        <v>524</v>
      </c>
      <c r="I9" s="223">
        <f t="shared" si="1"/>
        <v>87.333333333333329</v>
      </c>
    </row>
    <row r="10" spans="1:39" ht="21" customHeight="1" x14ac:dyDescent="0.2">
      <c r="A10" s="140" t="s">
        <v>98</v>
      </c>
      <c r="B10" s="141">
        <f>VLOOKUP($A10,'Tävling 1'!$C$5:$K$16,7,FALSE)</f>
        <v>90</v>
      </c>
      <c r="C10" s="142">
        <f>VLOOKUP($A10,'Tävling 2'!$C$5:$K$16,7,FALSE)</f>
        <v>85</v>
      </c>
      <c r="D10" s="142">
        <f>VLOOKUP($A10,'Tävling 3'!$C$5:$K$16,7,FALSE)</f>
        <v>91</v>
      </c>
      <c r="E10" s="143">
        <f>VLOOKUP($A10,'Tävling 4'!$C$5:$K$16,7,FALSE)</f>
        <v>86</v>
      </c>
      <c r="F10" s="143">
        <f>VLOOKUP($A10,'Tävling 5'!$C$5:$K$16,7,FALSE)</f>
        <v>90</v>
      </c>
      <c r="G10" s="143">
        <f>VLOOKUP($A10,'Tävling 6'!$C$5:$K$16,7,FALSE)</f>
        <v>90</v>
      </c>
      <c r="H10" s="141">
        <f t="shared" si="0"/>
        <v>532</v>
      </c>
      <c r="I10" s="223">
        <f t="shared" si="1"/>
        <v>88.666666666666671</v>
      </c>
    </row>
    <row r="11" spans="1:39" ht="21" customHeight="1" x14ac:dyDescent="0.2">
      <c r="A11" s="140" t="s">
        <v>99</v>
      </c>
      <c r="B11" s="141">
        <f>VLOOKUP($A11,'Tävling 1'!$C$5:$K$16,7,FALSE)</f>
        <v>97</v>
      </c>
      <c r="C11" s="142">
        <f>VLOOKUP($A11,'Tävling 2'!$C$5:$K$16,7,FALSE)</f>
        <v>88</v>
      </c>
      <c r="D11" s="142">
        <f>VLOOKUP($A11,'Tävling 3'!$C$5:$K$16,7,FALSE)</f>
        <v>89</v>
      </c>
      <c r="E11" s="143">
        <f>VLOOKUP($A11,'Tävling 4'!$C$5:$K$16,7,FALSE)</f>
        <v>82</v>
      </c>
      <c r="F11" s="143">
        <f>VLOOKUP($A11,'Tävling 5'!$C$5:$K$16,7,FALSE)</f>
        <v>88</v>
      </c>
      <c r="G11" s="143">
        <f>VLOOKUP($A11,'Tävling 6'!$C$5:$K$16,7,FALSE)</f>
        <v>85</v>
      </c>
      <c r="H11" s="141">
        <f t="shared" si="0"/>
        <v>529</v>
      </c>
      <c r="I11" s="223">
        <f t="shared" si="1"/>
        <v>88.166666666666671</v>
      </c>
    </row>
    <row r="12" spans="1:39" ht="21" customHeight="1" x14ac:dyDescent="0.2">
      <c r="A12" s="140" t="s">
        <v>93</v>
      </c>
      <c r="B12" s="141">
        <f>VLOOKUP($A12,'Tävling 1'!$C$5:$K$16,7,FALSE)</f>
        <v>83</v>
      </c>
      <c r="C12" s="142">
        <f>VLOOKUP($A12,'Tävling 2'!$C$5:$K$16,7,FALSE)</f>
        <v>84</v>
      </c>
      <c r="D12" s="142">
        <f>VLOOKUP($A12,'Tävling 3'!$C$5:$K$16,7,FALSE)</f>
        <v>84</v>
      </c>
      <c r="E12" s="143">
        <f>VLOOKUP($A12,'Tävling 4'!$C$5:$K$16,7,FALSE)</f>
        <v>74</v>
      </c>
      <c r="F12" s="143">
        <f>VLOOKUP($A12,'Tävling 5'!$C$5:$K$16,7,FALSE)</f>
        <v>85</v>
      </c>
      <c r="G12" s="143">
        <f>VLOOKUP($A12,'Tävling 6'!$C$5:$K$16,7,FALSE)</f>
        <v>84</v>
      </c>
      <c r="H12" s="141">
        <f t="shared" si="0"/>
        <v>494</v>
      </c>
      <c r="I12" s="223">
        <f t="shared" si="1"/>
        <v>82.333333333333329</v>
      </c>
    </row>
    <row r="13" spans="1:39" ht="21" customHeight="1" x14ac:dyDescent="0.2">
      <c r="A13" s="140" t="s">
        <v>95</v>
      </c>
      <c r="B13" s="141">
        <f>VLOOKUP($A13,'Tävling 1'!$C$5:$K$16,7,FALSE)</f>
        <v>91</v>
      </c>
      <c r="C13" s="142">
        <f>VLOOKUP($A13,'Tävling 2'!$C$5:$K$16,7,FALSE)</f>
        <v>93</v>
      </c>
      <c r="D13" s="142">
        <f>VLOOKUP($A13,'Tävling 3'!$C$5:$K$16,7,FALSE)</f>
        <v>0</v>
      </c>
      <c r="E13" s="143">
        <f>VLOOKUP($A13,'Tävling 4'!$C$5:$K$16,7,FALSE)</f>
        <v>0</v>
      </c>
      <c r="F13" s="143">
        <f>VLOOKUP($A13,'Tävling 5'!$C$5:$K$16,7,FALSE)</f>
        <v>90</v>
      </c>
      <c r="G13" s="143">
        <f>VLOOKUP($A13,'Tävling 6'!$C$5:$K$16,7,FALSE)</f>
        <v>96</v>
      </c>
      <c r="H13" s="141">
        <f t="shared" si="0"/>
        <v>370</v>
      </c>
      <c r="I13" s="223">
        <f t="shared" si="1"/>
        <v>92.5</v>
      </c>
    </row>
    <row r="14" spans="1:39" ht="21" customHeight="1" x14ac:dyDescent="0.2">
      <c r="A14" s="140" t="s">
        <v>101</v>
      </c>
      <c r="B14" s="141">
        <f>VLOOKUP($A14,'Tävling 1'!$C$5:$K$16,7,FALSE)</f>
        <v>96</v>
      </c>
      <c r="C14" s="142">
        <f>VLOOKUP($A14,'Tävling 2'!$C$5:$K$16,7,FALSE)</f>
        <v>89</v>
      </c>
      <c r="D14" s="142">
        <f>VLOOKUP($A14,'Tävling 3'!$C$5:$K$16,7,FALSE)</f>
        <v>97</v>
      </c>
      <c r="E14" s="143">
        <f>VLOOKUP($A14,'Tävling 4'!$C$5:$K$16,7,FALSE)</f>
        <v>0</v>
      </c>
      <c r="F14" s="143">
        <f>VLOOKUP($A14,'Tävling 5'!$C$5:$K$16,7,FALSE)</f>
        <v>0</v>
      </c>
      <c r="G14" s="143">
        <f>VLOOKUP($A14,'Tävling 6'!$C$5:$K$16,7,FALSE)</f>
        <v>97</v>
      </c>
      <c r="H14" s="141">
        <f t="shared" si="0"/>
        <v>379</v>
      </c>
      <c r="I14" s="223">
        <f t="shared" si="1"/>
        <v>94.75</v>
      </c>
    </row>
    <row r="15" spans="1:39" ht="21" customHeight="1" thickBot="1" x14ac:dyDescent="0.25">
      <c r="A15" s="49" t="s">
        <v>96</v>
      </c>
      <c r="B15" s="120">
        <f>VLOOKUP($A15,'Tävling 1'!$C$5:$K$16,7,FALSE)</f>
        <v>107</v>
      </c>
      <c r="C15" s="121">
        <f>VLOOKUP($A15,'Tävling 2'!$C$5:$K$16,7,FALSE)</f>
        <v>94</v>
      </c>
      <c r="D15" s="121">
        <f>VLOOKUP($A15,'Tävling 3'!$C$5:$K$16,7,FALSE)</f>
        <v>109</v>
      </c>
      <c r="E15" s="123">
        <f>VLOOKUP($A15,'Tävling 4'!$C$5:$K$16,7,FALSE)</f>
        <v>89</v>
      </c>
      <c r="F15" s="123">
        <f>VLOOKUP($A15,'Tävling 5'!$C$5:$K$16,7,FALSE)</f>
        <v>93</v>
      </c>
      <c r="G15" s="123">
        <f>VLOOKUP($A15,'Tävling 6'!$C$5:$K$16,7,FALSE)</f>
        <v>99</v>
      </c>
      <c r="H15" s="224">
        <f t="shared" si="0"/>
        <v>591</v>
      </c>
      <c r="I15" s="225">
        <f>H15/COUNTIF(B15:G15,"&gt;0")</f>
        <v>98.5</v>
      </c>
    </row>
    <row r="16" spans="1:39" ht="21" customHeight="1" x14ac:dyDescent="0.2">
      <c r="A16" s="50" t="s">
        <v>86</v>
      </c>
      <c r="B16" s="271">
        <f>Sammanställning!C16</f>
        <v>42875</v>
      </c>
      <c r="C16" s="272"/>
      <c r="D16" s="67" t="str">
        <f>Sammanställning!C17</f>
        <v>Arboga GK</v>
      </c>
      <c r="E16" s="67"/>
      <c r="F16" s="67"/>
      <c r="G16" s="124"/>
      <c r="H16" s="284"/>
      <c r="I16" s="217"/>
    </row>
    <row r="17" spans="1:39" ht="21" customHeight="1" x14ac:dyDescent="0.2">
      <c r="A17" s="50" t="s">
        <v>87</v>
      </c>
      <c r="B17" s="274">
        <f>Sammanställning!D16</f>
        <v>42889</v>
      </c>
      <c r="C17" s="275"/>
      <c r="D17" s="68" t="str">
        <f>Sammanställning!D17</f>
        <v>Arboga GK</v>
      </c>
      <c r="E17" s="68"/>
      <c r="F17" s="68"/>
      <c r="G17" s="125"/>
      <c r="H17" s="285"/>
      <c r="I17" s="218"/>
    </row>
    <row r="18" spans="1:39" ht="21" customHeight="1" x14ac:dyDescent="0.2">
      <c r="A18" s="50" t="s">
        <v>157</v>
      </c>
      <c r="B18" s="274">
        <f>Sammanställning!E16</f>
        <v>42903</v>
      </c>
      <c r="C18" s="275"/>
      <c r="D18" s="68" t="str">
        <f>Sammanställning!E17</f>
        <v>Arboga GK</v>
      </c>
      <c r="E18" s="68"/>
      <c r="F18" s="68"/>
      <c r="G18" s="125"/>
      <c r="H18" s="280"/>
      <c r="I18" s="219"/>
    </row>
    <row r="19" spans="1:39" ht="21" customHeight="1" x14ac:dyDescent="0.2">
      <c r="A19" s="50" t="s">
        <v>88</v>
      </c>
      <c r="B19" s="274">
        <f>Sammanställning!F16</f>
        <v>42917</v>
      </c>
      <c r="C19" s="275"/>
      <c r="D19" s="68" t="str">
        <f>Sammanställning!F17</f>
        <v>Arboga GK</v>
      </c>
      <c r="E19" s="68"/>
      <c r="F19" s="68"/>
      <c r="G19" s="125"/>
      <c r="H19" s="280"/>
      <c r="I19" s="219"/>
    </row>
    <row r="20" spans="1:39" ht="21" customHeight="1" x14ac:dyDescent="0.2">
      <c r="A20" s="50" t="s">
        <v>89</v>
      </c>
      <c r="B20" s="274">
        <f>Sammanställning!G16</f>
        <v>42966</v>
      </c>
      <c r="C20" s="275"/>
      <c r="D20" s="68" t="str">
        <f>Sammanställning!G17</f>
        <v>Köpings GK</v>
      </c>
      <c r="E20" s="68"/>
      <c r="F20" s="68"/>
      <c r="G20" s="125"/>
      <c r="H20" s="280"/>
      <c r="I20" s="219"/>
    </row>
    <row r="21" spans="1:39" s="23" customFormat="1" ht="21" customHeight="1" thickBot="1" x14ac:dyDescent="0.25">
      <c r="A21" s="51" t="s">
        <v>90</v>
      </c>
      <c r="B21" s="278">
        <f>Sammanställning!H16</f>
        <v>42994</v>
      </c>
      <c r="C21" s="279"/>
      <c r="D21" s="41" t="str">
        <f>Sammanställning!H17</f>
        <v>Arboga GK</v>
      </c>
      <c r="E21" s="40"/>
      <c r="F21" s="74"/>
      <c r="G21" s="126"/>
      <c r="H21" s="281"/>
      <c r="I21" s="220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s="35" customFormat="1" x14ac:dyDescent="0.2">
      <c r="B22" s="36"/>
      <c r="C22" s="36"/>
      <c r="D22" s="36"/>
      <c r="E22" s="36"/>
      <c r="F22" s="36"/>
      <c r="G22" s="36"/>
      <c r="H22" s="36"/>
      <c r="I22" s="36"/>
    </row>
    <row r="23" spans="1:39" s="35" customFormat="1" x14ac:dyDescent="0.2">
      <c r="B23" s="36"/>
      <c r="C23" s="36"/>
      <c r="D23" s="36"/>
      <c r="E23" s="36"/>
      <c r="F23" s="36"/>
      <c r="G23" s="36"/>
      <c r="H23" s="36"/>
      <c r="I23" s="36"/>
    </row>
    <row r="24" spans="1:39" s="35" customFormat="1" x14ac:dyDescent="0.2">
      <c r="B24" s="36"/>
      <c r="C24" s="36"/>
      <c r="D24" s="36"/>
      <c r="E24" s="36"/>
      <c r="F24" s="36"/>
      <c r="G24" s="36"/>
      <c r="H24" s="36"/>
      <c r="I24" s="36"/>
    </row>
    <row r="25" spans="1:39" s="35" customFormat="1" x14ac:dyDescent="0.2">
      <c r="B25" s="38"/>
      <c r="C25" s="38"/>
      <c r="D25" s="36"/>
      <c r="E25" s="36"/>
      <c r="F25" s="36"/>
      <c r="G25" s="36"/>
      <c r="H25" s="36"/>
      <c r="I25" s="36"/>
    </row>
    <row r="26" spans="1:39" s="35" customFormat="1" x14ac:dyDescent="0.2">
      <c r="B26" s="36"/>
      <c r="C26" s="36"/>
      <c r="D26" s="36"/>
      <c r="E26" s="36"/>
      <c r="F26" s="36"/>
      <c r="G26" s="36"/>
      <c r="H26" s="36"/>
      <c r="I26" s="36"/>
    </row>
    <row r="27" spans="1:39" s="35" customFormat="1" x14ac:dyDescent="0.2">
      <c r="B27" s="36"/>
      <c r="C27" s="36"/>
      <c r="D27" s="36"/>
      <c r="E27" s="36"/>
      <c r="F27" s="36"/>
      <c r="G27" s="36"/>
      <c r="H27" s="36"/>
      <c r="I27" s="36"/>
    </row>
    <row r="28" spans="1:39" s="35" customFormat="1" x14ac:dyDescent="0.2">
      <c r="B28" s="36"/>
      <c r="C28" s="36"/>
      <c r="D28" s="36"/>
      <c r="E28" s="36"/>
      <c r="F28" s="36"/>
      <c r="G28" s="36"/>
      <c r="H28" s="36"/>
      <c r="I28" s="36"/>
    </row>
    <row r="29" spans="1:39" s="35" customFormat="1" x14ac:dyDescent="0.2">
      <c r="B29" s="36"/>
      <c r="C29" s="36"/>
      <c r="D29" s="36"/>
      <c r="E29" s="36"/>
      <c r="F29" s="36"/>
      <c r="G29" s="36"/>
      <c r="H29" s="36"/>
      <c r="I29" s="36"/>
    </row>
    <row r="30" spans="1:39" s="35" customFormat="1" x14ac:dyDescent="0.2">
      <c r="B30" s="36"/>
      <c r="C30" s="36"/>
      <c r="D30" s="36"/>
      <c r="E30" s="36"/>
      <c r="F30" s="36"/>
      <c r="G30" s="36"/>
      <c r="H30" s="36"/>
      <c r="I30" s="36"/>
    </row>
    <row r="31" spans="1:39" s="35" customFormat="1" x14ac:dyDescent="0.2">
      <c r="B31" s="36"/>
      <c r="C31" s="36"/>
      <c r="D31" s="36"/>
      <c r="E31" s="36"/>
      <c r="F31" s="36"/>
      <c r="G31" s="36"/>
      <c r="H31" s="36"/>
      <c r="I31" s="36"/>
    </row>
    <row r="32" spans="1:39" s="35" customFormat="1" x14ac:dyDescent="0.2">
      <c r="B32" s="36"/>
      <c r="C32" s="36"/>
      <c r="D32" s="36"/>
      <c r="E32" s="36"/>
      <c r="F32" s="36"/>
      <c r="G32" s="36"/>
      <c r="H32" s="36"/>
      <c r="I32" s="36"/>
    </row>
    <row r="33" spans="2:9" s="35" customFormat="1" x14ac:dyDescent="0.2">
      <c r="B33" s="36"/>
      <c r="C33" s="36"/>
      <c r="D33" s="36"/>
      <c r="E33" s="36"/>
      <c r="F33" s="36"/>
      <c r="G33" s="36"/>
      <c r="H33" s="36"/>
      <c r="I33" s="36"/>
    </row>
    <row r="34" spans="2:9" s="35" customFormat="1" x14ac:dyDescent="0.2">
      <c r="B34" s="36"/>
      <c r="C34" s="36"/>
      <c r="D34" s="36"/>
      <c r="E34" s="36"/>
      <c r="F34" s="36"/>
      <c r="G34" s="36"/>
      <c r="H34" s="36"/>
      <c r="I34" s="36"/>
    </row>
    <row r="35" spans="2:9" s="35" customFormat="1" x14ac:dyDescent="0.2">
      <c r="B35" s="36"/>
      <c r="C35" s="36"/>
      <c r="D35" s="36"/>
      <c r="E35" s="36"/>
      <c r="F35" s="36"/>
      <c r="G35" s="36"/>
      <c r="H35" s="36"/>
      <c r="I35" s="36"/>
    </row>
    <row r="36" spans="2:9" s="35" customFormat="1" x14ac:dyDescent="0.2">
      <c r="B36" s="36"/>
      <c r="C36" s="36"/>
      <c r="D36" s="36"/>
      <c r="E36" s="36"/>
      <c r="F36" s="36"/>
      <c r="G36" s="36"/>
      <c r="H36" s="36"/>
      <c r="I36" s="36"/>
    </row>
    <row r="37" spans="2:9" s="35" customFormat="1" x14ac:dyDescent="0.2">
      <c r="B37" s="36"/>
      <c r="C37" s="36"/>
      <c r="D37" s="36"/>
      <c r="E37" s="36"/>
      <c r="F37" s="36"/>
      <c r="G37" s="36"/>
      <c r="H37" s="36"/>
      <c r="I37" s="36"/>
    </row>
    <row r="38" spans="2:9" s="35" customFormat="1" x14ac:dyDescent="0.2">
      <c r="B38" s="36"/>
      <c r="C38" s="36"/>
      <c r="D38" s="36"/>
      <c r="E38" s="36"/>
      <c r="F38" s="36"/>
      <c r="G38" s="36"/>
      <c r="H38" s="36"/>
      <c r="I38" s="36"/>
    </row>
    <row r="39" spans="2:9" s="35" customFormat="1" x14ac:dyDescent="0.2">
      <c r="B39" s="36"/>
      <c r="C39" s="36"/>
      <c r="D39" s="36"/>
      <c r="E39" s="36"/>
      <c r="F39" s="36"/>
      <c r="G39" s="36"/>
      <c r="H39" s="36"/>
      <c r="I39" s="36"/>
    </row>
    <row r="40" spans="2:9" s="35" customFormat="1" x14ac:dyDescent="0.2">
      <c r="B40" s="36"/>
      <c r="C40" s="36"/>
      <c r="D40" s="36"/>
      <c r="E40" s="36"/>
      <c r="F40" s="36"/>
      <c r="G40" s="36"/>
      <c r="H40" s="36"/>
      <c r="I40" s="36"/>
    </row>
    <row r="41" spans="2:9" s="35" customFormat="1" x14ac:dyDescent="0.2">
      <c r="B41" s="36"/>
      <c r="C41" s="36"/>
      <c r="D41" s="36"/>
      <c r="E41" s="36"/>
      <c r="F41" s="36"/>
      <c r="G41" s="36"/>
      <c r="H41" s="36"/>
      <c r="I41" s="36"/>
    </row>
    <row r="42" spans="2:9" s="35" customFormat="1" x14ac:dyDescent="0.2">
      <c r="B42" s="36"/>
      <c r="C42" s="36"/>
      <c r="D42" s="36"/>
      <c r="E42" s="36"/>
      <c r="F42" s="36"/>
      <c r="G42" s="36"/>
      <c r="H42" s="36"/>
      <c r="I42" s="36"/>
    </row>
    <row r="43" spans="2:9" s="35" customFormat="1" x14ac:dyDescent="0.2">
      <c r="B43" s="36"/>
      <c r="C43" s="36"/>
      <c r="D43" s="36"/>
      <c r="E43" s="36"/>
      <c r="F43" s="36"/>
      <c r="G43" s="36"/>
      <c r="H43" s="36"/>
      <c r="I43" s="36"/>
    </row>
    <row r="44" spans="2:9" s="35" customFormat="1" x14ac:dyDescent="0.2">
      <c r="B44" s="36"/>
      <c r="C44" s="36"/>
      <c r="D44" s="36"/>
      <c r="E44" s="36"/>
      <c r="F44" s="36"/>
      <c r="G44" s="36"/>
      <c r="H44" s="36"/>
      <c r="I44" s="36"/>
    </row>
    <row r="45" spans="2:9" s="35" customFormat="1" x14ac:dyDescent="0.2">
      <c r="B45" s="36"/>
      <c r="C45" s="36"/>
      <c r="D45" s="36"/>
      <c r="E45" s="36"/>
      <c r="F45" s="36"/>
      <c r="G45" s="36"/>
      <c r="H45" s="36"/>
      <c r="I45" s="36"/>
    </row>
    <row r="46" spans="2:9" s="35" customFormat="1" x14ac:dyDescent="0.2">
      <c r="B46" s="36"/>
      <c r="C46" s="36"/>
      <c r="D46" s="36"/>
      <c r="E46" s="36"/>
      <c r="F46" s="36"/>
      <c r="G46" s="36"/>
      <c r="H46" s="36"/>
      <c r="I46" s="36"/>
    </row>
    <row r="47" spans="2:9" s="35" customFormat="1" x14ac:dyDescent="0.2">
      <c r="B47" s="36"/>
      <c r="C47" s="36"/>
      <c r="D47" s="36"/>
      <c r="E47" s="36"/>
      <c r="F47" s="36"/>
      <c r="G47" s="36"/>
      <c r="H47" s="36"/>
      <c r="I47" s="36"/>
    </row>
    <row r="48" spans="2:9" s="35" customFormat="1" x14ac:dyDescent="0.2">
      <c r="B48" s="36"/>
      <c r="C48" s="36"/>
      <c r="D48" s="36"/>
      <c r="E48" s="36"/>
      <c r="F48" s="36"/>
      <c r="G48" s="36"/>
      <c r="H48" s="36"/>
      <c r="I48" s="36"/>
    </row>
    <row r="49" spans="2:9" s="35" customFormat="1" x14ac:dyDescent="0.2">
      <c r="B49" s="36"/>
      <c r="C49" s="36"/>
      <c r="D49" s="36"/>
      <c r="E49" s="36"/>
      <c r="F49" s="36"/>
      <c r="G49" s="36"/>
      <c r="H49" s="36"/>
      <c r="I49" s="36"/>
    </row>
    <row r="50" spans="2:9" s="35" customFormat="1" x14ac:dyDescent="0.2">
      <c r="B50" s="36"/>
      <c r="C50" s="36"/>
      <c r="D50" s="36"/>
      <c r="E50" s="36"/>
      <c r="F50" s="36"/>
      <c r="G50" s="36"/>
      <c r="H50" s="36"/>
      <c r="I50" s="36"/>
    </row>
    <row r="51" spans="2:9" s="35" customFormat="1" x14ac:dyDescent="0.2">
      <c r="B51" s="36"/>
      <c r="C51" s="36"/>
      <c r="D51" s="36"/>
      <c r="E51" s="36"/>
      <c r="F51" s="36"/>
      <c r="G51" s="36"/>
      <c r="H51" s="36"/>
      <c r="I51" s="36"/>
    </row>
    <row r="52" spans="2:9" s="35" customFormat="1" x14ac:dyDescent="0.2">
      <c r="B52" s="36"/>
      <c r="C52" s="36"/>
      <c r="D52" s="36"/>
      <c r="E52" s="36"/>
      <c r="F52" s="36"/>
      <c r="G52" s="36"/>
      <c r="H52" s="36"/>
      <c r="I52" s="36"/>
    </row>
    <row r="53" spans="2:9" s="35" customFormat="1" x14ac:dyDescent="0.2">
      <c r="B53" s="36"/>
      <c r="C53" s="36"/>
      <c r="D53" s="36"/>
      <c r="E53" s="36"/>
      <c r="F53" s="36"/>
      <c r="G53" s="36"/>
      <c r="H53" s="36"/>
      <c r="I53" s="36"/>
    </row>
    <row r="54" spans="2:9" s="35" customFormat="1" x14ac:dyDescent="0.2">
      <c r="B54" s="36"/>
      <c r="C54" s="36"/>
      <c r="D54" s="36"/>
      <c r="E54" s="36"/>
      <c r="F54" s="36"/>
      <c r="G54" s="36"/>
      <c r="H54" s="36"/>
      <c r="I54" s="36"/>
    </row>
    <row r="55" spans="2:9" s="35" customFormat="1" x14ac:dyDescent="0.2">
      <c r="B55" s="36"/>
      <c r="C55" s="36"/>
      <c r="D55" s="36"/>
      <c r="E55" s="36"/>
      <c r="F55" s="36"/>
      <c r="G55" s="36"/>
      <c r="H55" s="36"/>
      <c r="I55" s="36"/>
    </row>
    <row r="56" spans="2:9" s="35" customFormat="1" x14ac:dyDescent="0.2">
      <c r="B56" s="36"/>
      <c r="C56" s="36"/>
      <c r="D56" s="36"/>
      <c r="E56" s="36"/>
      <c r="F56" s="36"/>
      <c r="G56" s="36"/>
      <c r="H56" s="36"/>
      <c r="I56" s="36"/>
    </row>
    <row r="57" spans="2:9" s="35" customFormat="1" x14ac:dyDescent="0.2">
      <c r="B57" s="36"/>
      <c r="C57" s="36"/>
      <c r="D57" s="36"/>
      <c r="E57" s="36"/>
      <c r="F57" s="36"/>
      <c r="G57" s="36"/>
      <c r="H57" s="36"/>
      <c r="I57" s="36"/>
    </row>
    <row r="58" spans="2:9" s="35" customFormat="1" x14ac:dyDescent="0.2">
      <c r="B58" s="36"/>
      <c r="C58" s="36"/>
      <c r="D58" s="36"/>
      <c r="E58" s="36"/>
      <c r="F58" s="36"/>
      <c r="G58" s="36"/>
      <c r="H58" s="36"/>
      <c r="I58" s="36"/>
    </row>
  </sheetData>
  <mergeCells count="10">
    <mergeCell ref="A1:I1"/>
    <mergeCell ref="B2:G2"/>
    <mergeCell ref="B16:C16"/>
    <mergeCell ref="H16:H17"/>
    <mergeCell ref="B17:C17"/>
    <mergeCell ref="B18:C18"/>
    <mergeCell ref="H18:H21"/>
    <mergeCell ref="B19:C19"/>
    <mergeCell ref="B20:C20"/>
    <mergeCell ref="B21:C21"/>
  </mergeCells>
  <phoneticPr fontId="14" type="noConversion"/>
  <pageMargins left="0.7" right="0.7" top="0.75" bottom="0.75" header="0.3" footer="0.3"/>
  <pageSetup paperSize="9" scale="87" orientation="landscape" horizontalDpi="4294967293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pageSetUpPr fitToPage="1"/>
  </sheetPr>
  <dimension ref="A1:AM58"/>
  <sheetViews>
    <sheetView showGridLines="0" tabSelected="1" view="pageBreakPreview" zoomScale="90" zoomScaleNormal="100" zoomScaleSheetLayoutView="90" workbookViewId="0">
      <selection activeCell="K4" sqref="K4"/>
    </sheetView>
  </sheetViews>
  <sheetFormatPr defaultRowHeight="12.75" x14ac:dyDescent="0.2"/>
  <cols>
    <col min="1" max="1" width="20.140625" style="15" bestFit="1" customWidth="1"/>
    <col min="2" max="7" width="13.28515625" style="16" customWidth="1"/>
    <col min="8" max="9" width="14" style="16" customWidth="1"/>
    <col min="10" max="39" width="9.140625" style="35"/>
    <col min="40" max="16384" width="9.140625" style="15"/>
  </cols>
  <sheetData>
    <row r="1" spans="1:39" ht="22.5" x14ac:dyDescent="0.3">
      <c r="A1" s="266" t="str">
        <f>Sammanställning!A1</f>
        <v>Sammanställning GGT 2017</v>
      </c>
      <c r="B1" s="267"/>
      <c r="C1" s="267"/>
      <c r="D1" s="267"/>
      <c r="E1" s="267"/>
      <c r="F1" s="267"/>
      <c r="G1" s="267"/>
      <c r="H1" s="267"/>
      <c r="I1" s="268"/>
    </row>
    <row r="2" spans="1:39" ht="15" customHeight="1" x14ac:dyDescent="0.2">
      <c r="A2" s="91"/>
      <c r="B2" s="269" t="s">
        <v>163</v>
      </c>
      <c r="C2" s="270"/>
      <c r="D2" s="270"/>
      <c r="E2" s="270"/>
      <c r="F2" s="270"/>
      <c r="G2" s="270"/>
      <c r="H2" s="286" t="s">
        <v>106</v>
      </c>
      <c r="I2" s="287"/>
    </row>
    <row r="3" spans="1:39" s="46" customFormat="1" ht="28.5" customHeight="1" thickBot="1" x14ac:dyDescent="0.25">
      <c r="A3" s="47" t="s">
        <v>0</v>
      </c>
      <c r="B3" s="230">
        <v>1</v>
      </c>
      <c r="C3" s="231">
        <v>2</v>
      </c>
      <c r="D3" s="231">
        <v>3</v>
      </c>
      <c r="E3" s="231">
        <v>4</v>
      </c>
      <c r="F3" s="231">
        <v>5</v>
      </c>
      <c r="G3" s="232">
        <v>6</v>
      </c>
      <c r="H3" s="127" t="s">
        <v>164</v>
      </c>
      <c r="I3" s="44" t="s">
        <v>167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</row>
    <row r="4" spans="1:39" ht="21" customHeight="1" x14ac:dyDescent="0.2">
      <c r="A4" s="245" t="str">
        <f>Sammanställning!A4</f>
        <v>Kenneth Nilsson</v>
      </c>
      <c r="B4" s="246">
        <f>Sammanställning!C4</f>
        <v>71</v>
      </c>
      <c r="C4" s="247">
        <f>Sammanställning!D4</f>
        <v>72</v>
      </c>
      <c r="D4" s="247">
        <f>Sammanställning!E4</f>
        <v>72</v>
      </c>
      <c r="E4" s="248">
        <f>Sammanställning!F4</f>
        <v>68</v>
      </c>
      <c r="F4" s="248">
        <f>Sammanställning!G4</f>
        <v>76</v>
      </c>
      <c r="G4" s="335">
        <f>Sammanställning!H4</f>
        <v>73</v>
      </c>
      <c r="H4" s="249">
        <f>Sammanställning!O4</f>
        <v>284</v>
      </c>
      <c r="I4" s="250"/>
    </row>
    <row r="5" spans="1:39" ht="21" customHeight="1" x14ac:dyDescent="0.2">
      <c r="A5" s="251" t="str">
        <f>Sammanställning!A5</f>
        <v>Per Granell</v>
      </c>
      <c r="B5" s="252">
        <f>Sammanställning!C5</f>
        <v>76</v>
      </c>
      <c r="C5" s="253">
        <f>Sammanställning!D5</f>
        <v>75</v>
      </c>
      <c r="D5" s="253">
        <f>Sammanställning!E5</f>
        <v>68</v>
      </c>
      <c r="E5" s="254">
        <f>Sammanställning!F5</f>
        <v>80</v>
      </c>
      <c r="F5" s="254">
        <f>Sammanställning!G5</f>
        <v>78</v>
      </c>
      <c r="G5" s="336">
        <f>Sammanställning!H5</f>
        <v>66</v>
      </c>
      <c r="H5" s="255">
        <f>Sammanställning!O5</f>
        <v>285</v>
      </c>
      <c r="I5" s="256">
        <f>IF(COUNTBLANK(C5),"",H5-$H$4)</f>
        <v>1</v>
      </c>
    </row>
    <row r="6" spans="1:39" ht="21" customHeight="1" x14ac:dyDescent="0.2">
      <c r="A6" s="251" t="str">
        <f>Sammanställning!A6</f>
        <v>Ronny Strand</v>
      </c>
      <c r="B6" s="252">
        <f>Sammanställning!C6</f>
        <v>85</v>
      </c>
      <c r="C6" s="253">
        <f>Sammanställning!D6</f>
        <v>73</v>
      </c>
      <c r="D6" s="253">
        <f>Sammanställning!E6</f>
        <v>72</v>
      </c>
      <c r="E6" s="254">
        <f>Sammanställning!F6</f>
        <v>74</v>
      </c>
      <c r="F6" s="254">
        <f>Sammanställning!G6</f>
        <v>80</v>
      </c>
      <c r="G6" s="336">
        <f>Sammanställning!H6</f>
        <v>75</v>
      </c>
      <c r="H6" s="255">
        <f>Sammanställning!O6</f>
        <v>294</v>
      </c>
      <c r="I6" s="256">
        <f t="shared" ref="I6:I13" si="0">IF(COUNTBLANK(B6),"",H6-$H$4)</f>
        <v>10</v>
      </c>
    </row>
    <row r="7" spans="1:39" ht="21" customHeight="1" x14ac:dyDescent="0.2">
      <c r="A7" s="251" t="str">
        <f>Sammanställning!A7</f>
        <v>Ken Gustafsson</v>
      </c>
      <c r="B7" s="252">
        <f>Sammanställning!C7</f>
        <v>80</v>
      </c>
      <c r="C7" s="253">
        <f>Sammanställning!D7</f>
        <v>70</v>
      </c>
      <c r="D7" s="253">
        <f>Sammanställning!E7</f>
        <v>85</v>
      </c>
      <c r="E7" s="254" t="str">
        <f>Sammanställning!F7</f>
        <v/>
      </c>
      <c r="F7" s="254">
        <f>Sammanställning!G7</f>
        <v>74</v>
      </c>
      <c r="G7" s="336">
        <f>Sammanställning!H7</f>
        <v>71</v>
      </c>
      <c r="H7" s="255">
        <f>Sammanställning!O7</f>
        <v>295</v>
      </c>
      <c r="I7" s="256">
        <f>IF(COUNTBLANK(C7),"",H7-$H$4)</f>
        <v>11</v>
      </c>
    </row>
    <row r="8" spans="1:39" ht="21" customHeight="1" x14ac:dyDescent="0.2">
      <c r="A8" s="251" t="str">
        <f>Sammanställning!A8</f>
        <v>Tobias Granell</v>
      </c>
      <c r="B8" s="252">
        <f>Sammanställning!C8</f>
        <v>78</v>
      </c>
      <c r="C8" s="253">
        <f>Sammanställning!D8</f>
        <v>73</v>
      </c>
      <c r="D8" s="253">
        <f>Sammanställning!E8</f>
        <v>83</v>
      </c>
      <c r="E8" s="254">
        <f>Sammanställning!F8</f>
        <v>76</v>
      </c>
      <c r="F8" s="254">
        <f>Sammanställning!G8</f>
        <v>71</v>
      </c>
      <c r="G8" s="336">
        <f>Sammanställning!H8</f>
        <v>79</v>
      </c>
      <c r="H8" s="255">
        <f>Sammanställning!O8</f>
        <v>299</v>
      </c>
      <c r="I8" s="256">
        <f t="shared" si="0"/>
        <v>15</v>
      </c>
    </row>
    <row r="9" spans="1:39" ht="21" customHeight="1" x14ac:dyDescent="0.2">
      <c r="A9" s="251" t="str">
        <f>Sammanställning!A9</f>
        <v>Fredrik Axén</v>
      </c>
      <c r="B9" s="252">
        <f>Sammanställning!C9</f>
        <v>74</v>
      </c>
      <c r="C9" s="253">
        <f>Sammanställning!D9</f>
        <v>77</v>
      </c>
      <c r="D9" s="253">
        <f>Sammanställning!E9</f>
        <v>79</v>
      </c>
      <c r="E9" s="254">
        <f>Sammanställning!F9</f>
        <v>72</v>
      </c>
      <c r="F9" s="254" t="str">
        <f>Sammanställning!G9</f>
        <v>DNS</v>
      </c>
      <c r="G9" s="336">
        <f>Sammanställning!H9</f>
        <v>77</v>
      </c>
      <c r="H9" s="255">
        <f>Sammanställning!O9</f>
        <v>300</v>
      </c>
      <c r="I9" s="256">
        <f t="shared" si="0"/>
        <v>16</v>
      </c>
    </row>
    <row r="10" spans="1:39" ht="21" customHeight="1" x14ac:dyDescent="0.2">
      <c r="A10" s="251" t="str">
        <f>Sammanställning!A10</f>
        <v>Kenneth Burman</v>
      </c>
      <c r="B10" s="252">
        <f>Sammanställning!C10</f>
        <v>73</v>
      </c>
      <c r="C10" s="253">
        <f>Sammanställning!D10</f>
        <v>75</v>
      </c>
      <c r="D10" s="253" t="str">
        <f>Sammanställning!E10</f>
        <v/>
      </c>
      <c r="E10" s="254" t="str">
        <f>Sammanställning!F10</f>
        <v/>
      </c>
      <c r="F10" s="254">
        <f>Sammanställning!G10</f>
        <v>74</v>
      </c>
      <c r="G10" s="336">
        <f>Sammanställning!H10</f>
        <v>78</v>
      </c>
      <c r="H10" s="255">
        <f>Sammanställning!O10</f>
        <v>300</v>
      </c>
      <c r="I10" s="256">
        <f t="shared" si="0"/>
        <v>16</v>
      </c>
    </row>
    <row r="11" spans="1:39" ht="21" customHeight="1" x14ac:dyDescent="0.2">
      <c r="A11" s="251" t="str">
        <f>Sammanställning!A11</f>
        <v>Håkan Dahl</v>
      </c>
      <c r="B11" s="252">
        <f>Sammanställning!C11</f>
        <v>78</v>
      </c>
      <c r="C11" s="253">
        <f>Sammanställning!D11</f>
        <v>71</v>
      </c>
      <c r="D11" s="253" t="str">
        <f>Sammanställning!E11</f>
        <v/>
      </c>
      <c r="E11" s="254">
        <f>Sammanställning!F11</f>
        <v>75</v>
      </c>
      <c r="F11" s="254">
        <f>Sammanställning!G11</f>
        <v>83</v>
      </c>
      <c r="G11" s="336">
        <f>Sammanställning!H11</f>
        <v>78</v>
      </c>
      <c r="H11" s="255">
        <f>Sammanställning!O11</f>
        <v>302</v>
      </c>
      <c r="I11" s="256">
        <f t="shared" si="0"/>
        <v>18</v>
      </c>
    </row>
    <row r="12" spans="1:39" ht="21" customHeight="1" x14ac:dyDescent="0.2">
      <c r="A12" s="251" t="str">
        <f>Sammanställning!A12</f>
        <v>Tobias Jansson</v>
      </c>
      <c r="B12" s="252">
        <f>Sammanställning!C12</f>
        <v>86</v>
      </c>
      <c r="C12" s="253">
        <f>Sammanställning!D12</f>
        <v>76</v>
      </c>
      <c r="D12" s="253">
        <f>Sammanställning!E12</f>
        <v>77</v>
      </c>
      <c r="E12" s="254">
        <f>Sammanställning!F12</f>
        <v>76</v>
      </c>
      <c r="F12" s="254">
        <f>Sammanställning!G12</f>
        <v>78</v>
      </c>
      <c r="G12" s="336">
        <f>Sammanställning!H12</f>
        <v>73</v>
      </c>
      <c r="H12" s="255">
        <f>Sammanställning!O12</f>
        <v>302</v>
      </c>
      <c r="I12" s="256">
        <f t="shared" si="0"/>
        <v>18</v>
      </c>
    </row>
    <row r="13" spans="1:39" ht="21" customHeight="1" x14ac:dyDescent="0.2">
      <c r="A13" s="251" t="str">
        <f>Sammanställning!A13</f>
        <v>Tommy Mjörnerud</v>
      </c>
      <c r="B13" s="252">
        <f>Sammanställning!C13</f>
        <v>77</v>
      </c>
      <c r="C13" s="253">
        <f>Sammanställning!D13</f>
        <v>72</v>
      </c>
      <c r="D13" s="253">
        <f>Sammanställning!E13</f>
        <v>78</v>
      </c>
      <c r="E13" s="254">
        <f>Sammanställning!F13</f>
        <v>78</v>
      </c>
      <c r="F13" s="254">
        <f>Sammanställning!G13</f>
        <v>80</v>
      </c>
      <c r="G13" s="336">
        <f>Sammanställning!H13</f>
        <v>78</v>
      </c>
      <c r="H13" s="255">
        <f>Sammanställning!O13</f>
        <v>305</v>
      </c>
      <c r="I13" s="256">
        <f t="shared" si="0"/>
        <v>21</v>
      </c>
    </row>
    <row r="14" spans="1:39" ht="21" customHeight="1" x14ac:dyDescent="0.2">
      <c r="A14" s="251" t="str">
        <f>Sammanställning!A14</f>
        <v>Robert Asp</v>
      </c>
      <c r="B14" s="252">
        <f>Sammanställning!C14</f>
        <v>77</v>
      </c>
      <c r="C14" s="253">
        <f>Sammanställning!D14</f>
        <v>70</v>
      </c>
      <c r="D14" s="253">
        <f>Sammanställning!E14</f>
        <v>79</v>
      </c>
      <c r="E14" s="254" t="str">
        <f>Sammanställning!F14</f>
        <v/>
      </c>
      <c r="F14" s="254" t="str">
        <f>Sammanställning!G14</f>
        <v>DNS</v>
      </c>
      <c r="G14" s="336">
        <f>Sammanställning!H14</f>
        <v>79</v>
      </c>
      <c r="H14" s="255">
        <f>Sammanställning!O14</f>
        <v>305</v>
      </c>
      <c r="I14" s="256">
        <f>IF(COUNTBLANK(C14),"",H14-$H$4)</f>
        <v>21</v>
      </c>
    </row>
    <row r="15" spans="1:39" ht="21" customHeight="1" thickBot="1" x14ac:dyDescent="0.25">
      <c r="A15" s="257" t="str">
        <f>Sammanställning!A15</f>
        <v>Jörgen Granell</v>
      </c>
      <c r="B15" s="258">
        <f>Sammanställning!C15</f>
        <v>91</v>
      </c>
      <c r="C15" s="259">
        <f>Sammanställning!D15</f>
        <v>78</v>
      </c>
      <c r="D15" s="259">
        <f>Sammanställning!E15</f>
        <v>93</v>
      </c>
      <c r="E15" s="260">
        <f>Sammanställning!F15</f>
        <v>79</v>
      </c>
      <c r="F15" s="260">
        <f>Sammanställning!G15</f>
        <v>79</v>
      </c>
      <c r="G15" s="337">
        <f>Sammanställning!H15</f>
        <v>83</v>
      </c>
      <c r="H15" s="261">
        <f>Sammanställning!O15</f>
        <v>319</v>
      </c>
      <c r="I15" s="262">
        <f>IF(COUNTBLANK(B15),"",H15-$H$4)</f>
        <v>35</v>
      </c>
    </row>
    <row r="16" spans="1:39" ht="21" customHeight="1" x14ac:dyDescent="0.2">
      <c r="A16" s="50" t="s">
        <v>86</v>
      </c>
      <c r="B16" s="271">
        <f>Sammanställning!C16</f>
        <v>42875</v>
      </c>
      <c r="C16" s="272"/>
      <c r="D16" s="67" t="str">
        <f>Sammanställning!C17</f>
        <v>Arboga GK</v>
      </c>
      <c r="E16" s="67"/>
      <c r="F16" s="67"/>
      <c r="G16" s="124"/>
      <c r="H16" s="285" t="s">
        <v>153</v>
      </c>
      <c r="I16" s="288"/>
    </row>
    <row r="17" spans="1:39" ht="21" customHeight="1" x14ac:dyDescent="0.2">
      <c r="A17" s="50" t="s">
        <v>87</v>
      </c>
      <c r="B17" s="274">
        <f>Sammanställning!D16</f>
        <v>42889</v>
      </c>
      <c r="C17" s="275"/>
      <c r="D17" s="68" t="str">
        <f>Sammanställning!D17</f>
        <v>Arboga GK</v>
      </c>
      <c r="E17" s="68"/>
      <c r="F17" s="68"/>
      <c r="G17" s="125"/>
      <c r="H17" s="285"/>
      <c r="I17" s="288"/>
    </row>
    <row r="18" spans="1:39" ht="21" customHeight="1" x14ac:dyDescent="0.2">
      <c r="A18" s="50" t="s">
        <v>157</v>
      </c>
      <c r="B18" s="274">
        <f>Sammanställning!E16</f>
        <v>42903</v>
      </c>
      <c r="C18" s="275"/>
      <c r="D18" s="68" t="str">
        <f>Sammanställning!E17</f>
        <v>Arboga GK</v>
      </c>
      <c r="E18" s="68"/>
      <c r="F18" s="68"/>
      <c r="G18" s="125"/>
      <c r="H18" s="280">
        <f>Sammanställning!S15</f>
        <v>4</v>
      </c>
      <c r="I18" s="289"/>
    </row>
    <row r="19" spans="1:39" ht="21" customHeight="1" x14ac:dyDescent="0.2">
      <c r="A19" s="50" t="s">
        <v>88</v>
      </c>
      <c r="B19" s="274">
        <f>Sammanställning!F16</f>
        <v>42917</v>
      </c>
      <c r="C19" s="275"/>
      <c r="D19" s="68" t="str">
        <f>Sammanställning!F17</f>
        <v>Arboga GK</v>
      </c>
      <c r="E19" s="68"/>
      <c r="F19" s="68"/>
      <c r="G19" s="125"/>
      <c r="H19" s="280"/>
      <c r="I19" s="289"/>
    </row>
    <row r="20" spans="1:39" ht="21" customHeight="1" x14ac:dyDescent="0.2">
      <c r="A20" s="50" t="s">
        <v>89</v>
      </c>
      <c r="B20" s="274">
        <f>Sammanställning!G16</f>
        <v>42966</v>
      </c>
      <c r="C20" s="275"/>
      <c r="D20" s="68" t="str">
        <f>Sammanställning!G17</f>
        <v>Köpings GK</v>
      </c>
      <c r="E20" s="68"/>
      <c r="F20" s="68"/>
      <c r="G20" s="125"/>
      <c r="H20" s="280"/>
      <c r="I20" s="289"/>
    </row>
    <row r="21" spans="1:39" s="23" customFormat="1" ht="21" customHeight="1" thickBot="1" x14ac:dyDescent="0.25">
      <c r="A21" s="51" t="s">
        <v>90</v>
      </c>
      <c r="B21" s="278">
        <f>Sammanställning!H16</f>
        <v>42994</v>
      </c>
      <c r="C21" s="279"/>
      <c r="D21" s="41" t="str">
        <f>Sammanställning!H17</f>
        <v>Arboga GK</v>
      </c>
      <c r="E21" s="40"/>
      <c r="F21" s="74"/>
      <c r="G21" s="126"/>
      <c r="H21" s="281"/>
      <c r="I21" s="290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s="35" customFormat="1" x14ac:dyDescent="0.2">
      <c r="B22" s="36"/>
      <c r="C22" s="36"/>
      <c r="D22" s="36"/>
      <c r="E22" s="36"/>
      <c r="F22" s="36"/>
      <c r="G22" s="36"/>
      <c r="H22" s="36"/>
      <c r="I22" s="36"/>
    </row>
    <row r="23" spans="1:39" s="35" customFormat="1" x14ac:dyDescent="0.2">
      <c r="B23" s="36"/>
      <c r="C23" s="36"/>
      <c r="D23" s="36"/>
      <c r="E23" s="36"/>
      <c r="F23" s="36"/>
      <c r="G23" s="36"/>
      <c r="H23" s="36"/>
      <c r="I23" s="36"/>
    </row>
    <row r="24" spans="1:39" s="35" customFormat="1" x14ac:dyDescent="0.2">
      <c r="B24" s="36"/>
      <c r="C24" s="36"/>
      <c r="D24" s="36"/>
      <c r="E24" s="36"/>
      <c r="F24" s="36"/>
      <c r="G24" s="36"/>
      <c r="H24" s="36"/>
      <c r="I24" s="36"/>
    </row>
    <row r="25" spans="1:39" s="35" customFormat="1" x14ac:dyDescent="0.2">
      <c r="B25" s="38"/>
      <c r="C25" s="38"/>
      <c r="D25" s="36"/>
      <c r="E25" s="36"/>
      <c r="F25" s="36"/>
      <c r="G25" s="36"/>
      <c r="H25" s="36"/>
      <c r="I25" s="36"/>
    </row>
    <row r="26" spans="1:39" s="35" customFormat="1" x14ac:dyDescent="0.2">
      <c r="B26" s="36"/>
      <c r="C26" s="36"/>
      <c r="D26" s="36"/>
      <c r="E26" s="36"/>
      <c r="F26" s="36"/>
      <c r="G26" s="36"/>
      <c r="H26" s="36"/>
      <c r="I26" s="36"/>
    </row>
    <row r="27" spans="1:39" s="35" customFormat="1" x14ac:dyDescent="0.2">
      <c r="B27" s="36"/>
      <c r="C27" s="36"/>
      <c r="D27" s="36"/>
      <c r="E27" s="36"/>
      <c r="F27" s="36"/>
      <c r="G27" s="36"/>
      <c r="H27" s="36"/>
      <c r="I27" s="36"/>
    </row>
    <row r="28" spans="1:39" s="35" customFormat="1" x14ac:dyDescent="0.2">
      <c r="B28" s="36"/>
      <c r="C28" s="36"/>
      <c r="D28" s="36"/>
      <c r="E28" s="36"/>
      <c r="F28" s="36"/>
      <c r="G28" s="36"/>
      <c r="H28" s="36"/>
      <c r="I28" s="36"/>
    </row>
    <row r="29" spans="1:39" s="35" customFormat="1" x14ac:dyDescent="0.2">
      <c r="B29" s="36"/>
      <c r="C29" s="36"/>
      <c r="D29" s="36"/>
      <c r="E29" s="36"/>
      <c r="F29" s="36"/>
      <c r="G29" s="36"/>
      <c r="H29" s="36"/>
      <c r="I29" s="36"/>
    </row>
    <row r="30" spans="1:39" s="35" customFormat="1" x14ac:dyDescent="0.2">
      <c r="B30" s="36"/>
      <c r="C30" s="36"/>
      <c r="D30" s="36"/>
      <c r="E30" s="36"/>
      <c r="F30" s="36"/>
      <c r="G30" s="36"/>
      <c r="H30" s="36"/>
      <c r="I30" s="36"/>
    </row>
    <row r="31" spans="1:39" s="35" customFormat="1" x14ac:dyDescent="0.2">
      <c r="B31" s="36"/>
      <c r="C31" s="36"/>
      <c r="D31" s="36"/>
      <c r="E31" s="36"/>
      <c r="F31" s="36"/>
      <c r="G31" s="36"/>
      <c r="H31" s="36"/>
      <c r="I31" s="36"/>
    </row>
    <row r="32" spans="1:39" s="35" customFormat="1" x14ac:dyDescent="0.2">
      <c r="B32" s="36"/>
      <c r="C32" s="36"/>
      <c r="D32" s="36"/>
      <c r="E32" s="36"/>
      <c r="F32" s="36"/>
      <c r="G32" s="36"/>
      <c r="H32" s="36"/>
      <c r="I32" s="36"/>
    </row>
    <row r="33" spans="2:9" s="35" customFormat="1" x14ac:dyDescent="0.2">
      <c r="B33" s="36"/>
      <c r="C33" s="36"/>
      <c r="D33" s="36"/>
      <c r="E33" s="36"/>
      <c r="F33" s="36"/>
      <c r="G33" s="36"/>
      <c r="H33" s="36"/>
      <c r="I33" s="36"/>
    </row>
    <row r="34" spans="2:9" s="35" customFormat="1" x14ac:dyDescent="0.2">
      <c r="B34" s="36"/>
      <c r="C34" s="36"/>
      <c r="D34" s="36"/>
      <c r="E34" s="36"/>
      <c r="F34" s="36"/>
      <c r="G34" s="36"/>
      <c r="H34" s="36"/>
      <c r="I34" s="36"/>
    </row>
    <row r="35" spans="2:9" s="35" customFormat="1" x14ac:dyDescent="0.2">
      <c r="B35" s="36"/>
      <c r="C35" s="36"/>
      <c r="D35" s="36"/>
      <c r="E35" s="36"/>
      <c r="F35" s="36"/>
      <c r="G35" s="36"/>
      <c r="H35" s="36"/>
      <c r="I35" s="36"/>
    </row>
    <row r="36" spans="2:9" s="35" customFormat="1" x14ac:dyDescent="0.2">
      <c r="B36" s="36"/>
      <c r="C36" s="36"/>
      <c r="D36" s="36"/>
      <c r="E36" s="36"/>
      <c r="F36" s="36"/>
      <c r="G36" s="36"/>
      <c r="H36" s="36"/>
      <c r="I36" s="36"/>
    </row>
    <row r="37" spans="2:9" s="35" customFormat="1" x14ac:dyDescent="0.2">
      <c r="B37" s="36"/>
      <c r="C37" s="36"/>
      <c r="D37" s="36"/>
      <c r="E37" s="36"/>
      <c r="F37" s="36"/>
      <c r="G37" s="36"/>
      <c r="H37" s="36"/>
      <c r="I37" s="36"/>
    </row>
    <row r="38" spans="2:9" s="35" customFormat="1" x14ac:dyDescent="0.2">
      <c r="B38" s="36"/>
      <c r="C38" s="36"/>
      <c r="D38" s="36"/>
      <c r="E38" s="36"/>
      <c r="F38" s="36"/>
      <c r="G38" s="36"/>
      <c r="H38" s="36"/>
      <c r="I38" s="36"/>
    </row>
    <row r="39" spans="2:9" s="35" customFormat="1" x14ac:dyDescent="0.2">
      <c r="B39" s="36"/>
      <c r="C39" s="36"/>
      <c r="D39" s="36"/>
      <c r="E39" s="36"/>
      <c r="F39" s="36"/>
      <c r="G39" s="36"/>
      <c r="H39" s="36"/>
      <c r="I39" s="36"/>
    </row>
    <row r="40" spans="2:9" s="35" customFormat="1" x14ac:dyDescent="0.2">
      <c r="B40" s="36"/>
      <c r="C40" s="36"/>
      <c r="D40" s="36"/>
      <c r="E40" s="36"/>
      <c r="F40" s="36"/>
      <c r="G40" s="36"/>
      <c r="H40" s="36"/>
      <c r="I40" s="36"/>
    </row>
    <row r="41" spans="2:9" s="35" customFormat="1" x14ac:dyDescent="0.2">
      <c r="B41" s="36"/>
      <c r="C41" s="36"/>
      <c r="D41" s="36"/>
      <c r="E41" s="36"/>
      <c r="F41" s="36"/>
      <c r="G41" s="36"/>
      <c r="H41" s="36"/>
      <c r="I41" s="36"/>
    </row>
    <row r="42" spans="2:9" s="35" customFormat="1" x14ac:dyDescent="0.2">
      <c r="B42" s="36"/>
      <c r="C42" s="36"/>
      <c r="D42" s="36"/>
      <c r="E42" s="36"/>
      <c r="F42" s="36"/>
      <c r="G42" s="36"/>
      <c r="H42" s="36"/>
      <c r="I42" s="36"/>
    </row>
    <row r="43" spans="2:9" s="35" customFormat="1" x14ac:dyDescent="0.2">
      <c r="B43" s="36"/>
      <c r="C43" s="36"/>
      <c r="D43" s="36"/>
      <c r="E43" s="36"/>
      <c r="F43" s="36"/>
      <c r="G43" s="36"/>
      <c r="H43" s="36"/>
      <c r="I43" s="36"/>
    </row>
    <row r="44" spans="2:9" s="35" customFormat="1" x14ac:dyDescent="0.2">
      <c r="B44" s="36"/>
      <c r="C44" s="36"/>
      <c r="D44" s="36"/>
      <c r="E44" s="36"/>
      <c r="F44" s="36"/>
      <c r="G44" s="36"/>
      <c r="H44" s="36"/>
      <c r="I44" s="36"/>
    </row>
    <row r="45" spans="2:9" s="35" customFormat="1" x14ac:dyDescent="0.2">
      <c r="B45" s="36"/>
      <c r="C45" s="36"/>
      <c r="D45" s="36"/>
      <c r="E45" s="36"/>
      <c r="F45" s="36"/>
      <c r="G45" s="36"/>
      <c r="H45" s="36"/>
      <c r="I45" s="36"/>
    </row>
    <row r="46" spans="2:9" s="35" customFormat="1" x14ac:dyDescent="0.2">
      <c r="B46" s="36"/>
      <c r="C46" s="36"/>
      <c r="D46" s="36"/>
      <c r="E46" s="36"/>
      <c r="F46" s="36"/>
      <c r="G46" s="36"/>
      <c r="H46" s="36"/>
      <c r="I46" s="36"/>
    </row>
    <row r="47" spans="2:9" s="35" customFormat="1" x14ac:dyDescent="0.2">
      <c r="B47" s="36"/>
      <c r="C47" s="36"/>
      <c r="D47" s="36"/>
      <c r="E47" s="36"/>
      <c r="F47" s="36"/>
      <c r="G47" s="36"/>
      <c r="H47" s="36"/>
      <c r="I47" s="36"/>
    </row>
    <row r="48" spans="2:9" s="35" customFormat="1" x14ac:dyDescent="0.2">
      <c r="B48" s="36"/>
      <c r="C48" s="36"/>
      <c r="D48" s="36"/>
      <c r="E48" s="36"/>
      <c r="F48" s="36"/>
      <c r="G48" s="36"/>
      <c r="H48" s="36"/>
      <c r="I48" s="36"/>
    </row>
    <row r="49" spans="2:9" s="35" customFormat="1" x14ac:dyDescent="0.2">
      <c r="B49" s="36"/>
      <c r="C49" s="36"/>
      <c r="D49" s="36"/>
      <c r="E49" s="36"/>
      <c r="F49" s="36"/>
      <c r="G49" s="36"/>
      <c r="H49" s="36"/>
      <c r="I49" s="36"/>
    </row>
    <row r="50" spans="2:9" s="35" customFormat="1" x14ac:dyDescent="0.2">
      <c r="B50" s="36"/>
      <c r="C50" s="36"/>
      <c r="D50" s="36"/>
      <c r="E50" s="36"/>
      <c r="F50" s="36"/>
      <c r="G50" s="36"/>
      <c r="H50" s="36"/>
      <c r="I50" s="36"/>
    </row>
    <row r="51" spans="2:9" s="35" customFormat="1" x14ac:dyDescent="0.2">
      <c r="B51" s="36"/>
      <c r="C51" s="36"/>
      <c r="D51" s="36"/>
      <c r="E51" s="36"/>
      <c r="F51" s="36"/>
      <c r="G51" s="36"/>
      <c r="H51" s="36"/>
      <c r="I51" s="36"/>
    </row>
    <row r="52" spans="2:9" s="35" customFormat="1" x14ac:dyDescent="0.2">
      <c r="B52" s="36"/>
      <c r="C52" s="36"/>
      <c r="D52" s="36"/>
      <c r="E52" s="36"/>
      <c r="F52" s="36"/>
      <c r="G52" s="36"/>
      <c r="H52" s="36"/>
      <c r="I52" s="36"/>
    </row>
    <row r="53" spans="2:9" s="35" customFormat="1" x14ac:dyDescent="0.2">
      <c r="B53" s="36"/>
      <c r="C53" s="36"/>
      <c r="D53" s="36"/>
      <c r="E53" s="36"/>
      <c r="F53" s="36"/>
      <c r="G53" s="36"/>
      <c r="H53" s="36"/>
      <c r="I53" s="36"/>
    </row>
    <row r="54" spans="2:9" s="35" customFormat="1" x14ac:dyDescent="0.2">
      <c r="B54" s="36"/>
      <c r="C54" s="36"/>
      <c r="D54" s="36"/>
      <c r="E54" s="36"/>
      <c r="F54" s="36"/>
      <c r="G54" s="36"/>
      <c r="H54" s="36"/>
      <c r="I54" s="36"/>
    </row>
    <row r="55" spans="2:9" s="35" customFormat="1" x14ac:dyDescent="0.2">
      <c r="B55" s="36"/>
      <c r="C55" s="36"/>
      <c r="D55" s="36"/>
      <c r="E55" s="36"/>
      <c r="F55" s="36"/>
      <c r="G55" s="36"/>
      <c r="H55" s="36"/>
      <c r="I55" s="36"/>
    </row>
    <row r="56" spans="2:9" s="35" customFormat="1" x14ac:dyDescent="0.2">
      <c r="B56" s="36"/>
      <c r="C56" s="36"/>
      <c r="D56" s="36"/>
      <c r="E56" s="36"/>
      <c r="F56" s="36"/>
      <c r="G56" s="36"/>
      <c r="H56" s="36"/>
      <c r="I56" s="36"/>
    </row>
    <row r="57" spans="2:9" s="35" customFormat="1" x14ac:dyDescent="0.2">
      <c r="B57" s="36"/>
      <c r="C57" s="36"/>
      <c r="D57" s="36"/>
      <c r="E57" s="36"/>
      <c r="F57" s="36"/>
      <c r="G57" s="36"/>
      <c r="H57" s="36"/>
      <c r="I57" s="36"/>
    </row>
    <row r="58" spans="2:9" s="35" customFormat="1" x14ac:dyDescent="0.2">
      <c r="B58" s="36"/>
      <c r="C58" s="36"/>
      <c r="D58" s="36"/>
      <c r="E58" s="36"/>
      <c r="F58" s="36"/>
      <c r="G58" s="36"/>
      <c r="H58" s="36"/>
      <c r="I58" s="36"/>
    </row>
  </sheetData>
  <mergeCells count="11">
    <mergeCell ref="B20:C20"/>
    <mergeCell ref="H16:I17"/>
    <mergeCell ref="H18:I21"/>
    <mergeCell ref="B21:C21"/>
    <mergeCell ref="B17:C17"/>
    <mergeCell ref="B19:C19"/>
    <mergeCell ref="A1:I1"/>
    <mergeCell ref="H2:I2"/>
    <mergeCell ref="B2:G2"/>
    <mergeCell ref="B16:C16"/>
    <mergeCell ref="B18:C18"/>
  </mergeCells>
  <phoneticPr fontId="0" type="noConversion"/>
  <conditionalFormatting sqref="B4:F4">
    <cfRule type="top10" dxfId="11" priority="12" bottom="1" rank="3"/>
  </conditionalFormatting>
  <conditionalFormatting sqref="B5:F5">
    <cfRule type="top10" dxfId="10" priority="11" bottom="1" rank="3"/>
  </conditionalFormatting>
  <conditionalFormatting sqref="B6:F6">
    <cfRule type="top10" dxfId="9" priority="10" bottom="1" rank="3"/>
  </conditionalFormatting>
  <conditionalFormatting sqref="B7:F7">
    <cfRule type="top10" dxfId="8" priority="9" bottom="1" rank="3"/>
  </conditionalFormatting>
  <conditionalFormatting sqref="B8:F8">
    <cfRule type="top10" dxfId="7" priority="8" bottom="1" rank="3"/>
  </conditionalFormatting>
  <conditionalFormatting sqref="B9:F9">
    <cfRule type="top10" dxfId="6" priority="7" bottom="1" rank="3"/>
  </conditionalFormatting>
  <conditionalFormatting sqref="B10:F10">
    <cfRule type="top10" dxfId="5" priority="6" bottom="1" rank="3"/>
  </conditionalFormatting>
  <conditionalFormatting sqref="B11:F11">
    <cfRule type="top10" dxfId="4" priority="5" bottom="1" rank="3"/>
  </conditionalFormatting>
  <conditionalFormatting sqref="B12:F12">
    <cfRule type="top10" dxfId="3" priority="4" bottom="1" rank="3"/>
  </conditionalFormatting>
  <conditionalFormatting sqref="B13:F13">
    <cfRule type="top10" dxfId="2" priority="3" bottom="1" rank="3"/>
  </conditionalFormatting>
  <conditionalFormatting sqref="B14:F14">
    <cfRule type="top10" dxfId="1" priority="2" bottom="1" rank="3"/>
  </conditionalFormatting>
  <conditionalFormatting sqref="B15:F15">
    <cfRule type="top10" dxfId="0" priority="1" bottom="1" rank="3"/>
  </conditionalFormatting>
  <pageMargins left="0.75" right="0.75" top="1" bottom="1" header="0.5" footer="0.5"/>
  <pageSetup paperSize="9" orientation="landscape" r:id="rId1"/>
  <headerFooter alignWithMargins="0"/>
  <drawing r:id="rId2"/>
  <webPublishItems count="1">
    <webPublishItem id="11005" divId="Golftour 2006 Deltävling1_11005" sourceType="range" sourceRef="A2:I21" destinationFile="C:\Users\Familjen\Håkan\Golf\Götlunda Golf Tour\2010\Golftour\Resultat deltävling4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5">
    <pageSetUpPr fitToPage="1"/>
  </sheetPr>
  <dimension ref="A1:AM58"/>
  <sheetViews>
    <sheetView showGridLines="0" view="pageBreakPreview" zoomScaleNormal="100" workbookViewId="0">
      <selection sqref="A1:I1"/>
    </sheetView>
  </sheetViews>
  <sheetFormatPr defaultRowHeight="12.75" x14ac:dyDescent="0.2"/>
  <cols>
    <col min="1" max="1" width="24.42578125" style="15" customWidth="1"/>
    <col min="2" max="9" width="15.42578125" style="16" customWidth="1"/>
    <col min="10" max="39" width="9.140625" style="35"/>
    <col min="40" max="16384" width="9.140625" style="15"/>
  </cols>
  <sheetData>
    <row r="1" spans="1:39" ht="22.5" x14ac:dyDescent="0.3">
      <c r="A1" s="282" t="s">
        <v>204</v>
      </c>
      <c r="B1" s="283"/>
      <c r="C1" s="283"/>
      <c r="D1" s="283"/>
      <c r="E1" s="283"/>
      <c r="F1" s="283"/>
      <c r="G1" s="283"/>
      <c r="H1" s="283"/>
      <c r="I1" s="283"/>
    </row>
    <row r="2" spans="1:39" ht="15" customHeight="1" x14ac:dyDescent="0.2">
      <c r="A2" s="91"/>
      <c r="B2" s="269" t="s">
        <v>163</v>
      </c>
      <c r="C2" s="270"/>
      <c r="D2" s="270"/>
      <c r="E2" s="270"/>
      <c r="F2" s="270"/>
      <c r="G2" s="270"/>
      <c r="H2" s="226"/>
      <c r="I2" s="227"/>
    </row>
    <row r="3" spans="1:39" s="46" customFormat="1" ht="28.5" customHeight="1" thickBot="1" x14ac:dyDescent="0.25">
      <c r="A3" s="47" t="s">
        <v>0</v>
      </c>
      <c r="B3" s="230">
        <v>1</v>
      </c>
      <c r="C3" s="231">
        <v>2</v>
      </c>
      <c r="D3" s="231">
        <v>3</v>
      </c>
      <c r="E3" s="231">
        <v>4</v>
      </c>
      <c r="F3" s="231">
        <v>5</v>
      </c>
      <c r="G3" s="232">
        <v>6</v>
      </c>
      <c r="H3" s="228" t="s">
        <v>177</v>
      </c>
      <c r="I3" s="229" t="s">
        <v>179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</row>
    <row r="4" spans="1:39" ht="21" customHeight="1" x14ac:dyDescent="0.2">
      <c r="A4" s="48" t="s">
        <v>3</v>
      </c>
      <c r="B4" s="118">
        <f>VLOOKUP($A4,'Tävling 1'!$C$5:$K$16,9,FALSE)</f>
        <v>78</v>
      </c>
      <c r="C4" s="119">
        <f>VLOOKUP($A4,'Tävling 2'!$C$5:$K$16,9,FALSE)</f>
        <v>71</v>
      </c>
      <c r="D4" s="119" t="str">
        <f>VLOOKUP($A4,'Tävling 3'!$C$5:$K$16,9,FALSE)</f>
        <v/>
      </c>
      <c r="E4" s="122">
        <f>VLOOKUP($A4,'Tävling 4'!$C$5:$K$16,9,FALSE)</f>
        <v>75</v>
      </c>
      <c r="F4" s="122">
        <f>VLOOKUP($A4,'Tävling 5'!$C$5:$K$16,9,FALSE)</f>
        <v>83</v>
      </c>
      <c r="G4" s="122">
        <f>VLOOKUP($A4,'Tävling 6'!$C$5:$K$16,9,FALSE)</f>
        <v>78</v>
      </c>
      <c r="H4" s="221">
        <f t="shared" ref="H4:H15" si="0">IF(SUM(B4:G4)=0,"",SUM(B4:G4))</f>
        <v>385</v>
      </c>
      <c r="I4" s="222">
        <f t="shared" ref="I4:I15" si="1">H4/6</f>
        <v>64.166666666666671</v>
      </c>
    </row>
    <row r="5" spans="1:39" ht="21" customHeight="1" x14ac:dyDescent="0.2">
      <c r="A5" s="140" t="s">
        <v>94</v>
      </c>
      <c r="B5" s="141">
        <f>VLOOKUP($A5,'Tävling 1'!$C$5:$K$16,9,FALSE)</f>
        <v>80</v>
      </c>
      <c r="C5" s="142">
        <f>VLOOKUP($A5,'Tävling 2'!$C$5:$K$16,9,FALSE)</f>
        <v>70</v>
      </c>
      <c r="D5" s="142">
        <f>VLOOKUP($A5,'Tävling 3'!$C$5:$K$16,9,FALSE)</f>
        <v>85</v>
      </c>
      <c r="E5" s="143" t="str">
        <f>VLOOKUP($A5,'Tävling 4'!$C$5:$K$16,9,FALSE)</f>
        <v/>
      </c>
      <c r="F5" s="143">
        <f>VLOOKUP($A5,'Tävling 5'!$C$5:$K$16,9,FALSE)</f>
        <v>74</v>
      </c>
      <c r="G5" s="143">
        <f>VLOOKUP($A5,'Tävling 6'!$C$5:$K$16,9,FALSE)</f>
        <v>71</v>
      </c>
      <c r="H5" s="141">
        <f t="shared" si="0"/>
        <v>380</v>
      </c>
      <c r="I5" s="223">
        <f t="shared" si="1"/>
        <v>63.333333333333336</v>
      </c>
    </row>
    <row r="6" spans="1:39" ht="21" customHeight="1" x14ac:dyDescent="0.2">
      <c r="A6" s="140" t="s">
        <v>98</v>
      </c>
      <c r="B6" s="141">
        <f>VLOOKUP($A6,'Tävling 1'!$C$5:$K$16,9,FALSE)</f>
        <v>77</v>
      </c>
      <c r="C6" s="142">
        <f>VLOOKUP($A6,'Tävling 2'!$C$5:$K$16,9,FALSE)</f>
        <v>72</v>
      </c>
      <c r="D6" s="142">
        <f>VLOOKUP($A6,'Tävling 3'!$C$5:$K$16,9,FALSE)</f>
        <v>78</v>
      </c>
      <c r="E6" s="143">
        <f>VLOOKUP($A6,'Tävling 4'!$C$5:$K$16,9,FALSE)</f>
        <v>78</v>
      </c>
      <c r="F6" s="143">
        <f>VLOOKUP($A6,'Tävling 5'!$C$5:$K$16,9,FALSE)</f>
        <v>80</v>
      </c>
      <c r="G6" s="143">
        <f>VLOOKUP($A6,'Tävling 6'!$C$5:$K$16,9,FALSE)</f>
        <v>78</v>
      </c>
      <c r="H6" s="141">
        <f t="shared" si="0"/>
        <v>463</v>
      </c>
      <c r="I6" s="223">
        <f t="shared" si="1"/>
        <v>77.166666666666671</v>
      </c>
    </row>
    <row r="7" spans="1:39" ht="21" customHeight="1" x14ac:dyDescent="0.2">
      <c r="A7" s="140" t="s">
        <v>92</v>
      </c>
      <c r="B7" s="141">
        <f>VLOOKUP($A7,'Tävling 1'!$C$5:$K$16,9,FALSE)</f>
        <v>85</v>
      </c>
      <c r="C7" s="142">
        <f>VLOOKUP($A7,'Tävling 2'!$C$5:$K$16,9,FALSE)</f>
        <v>73</v>
      </c>
      <c r="D7" s="142">
        <f>VLOOKUP($A7,'Tävling 3'!$C$5:$K$16,9,FALSE)</f>
        <v>72</v>
      </c>
      <c r="E7" s="143">
        <f>VLOOKUP($A7,'Tävling 4'!$C$5:$K$16,9,FALSE)</f>
        <v>74</v>
      </c>
      <c r="F7" s="143">
        <f>VLOOKUP($A7,'Tävling 5'!$C$5:$K$16,9,FALSE)</f>
        <v>80</v>
      </c>
      <c r="G7" s="143">
        <f>VLOOKUP($A7,'Tävling 6'!$C$5:$K$16,9,FALSE)</f>
        <v>75</v>
      </c>
      <c r="H7" s="141">
        <f t="shared" si="0"/>
        <v>459</v>
      </c>
      <c r="I7" s="223">
        <f t="shared" si="1"/>
        <v>76.5</v>
      </c>
    </row>
    <row r="8" spans="1:39" ht="21" customHeight="1" x14ac:dyDescent="0.2">
      <c r="A8" s="140" t="s">
        <v>100</v>
      </c>
      <c r="B8" s="141">
        <f>VLOOKUP($A8,'Tävling 1'!$C$5:$K$16,9,FALSE)</f>
        <v>76</v>
      </c>
      <c r="C8" s="142">
        <f>VLOOKUP($A8,'Tävling 2'!$C$5:$K$16,9,FALSE)</f>
        <v>75</v>
      </c>
      <c r="D8" s="142">
        <f>VLOOKUP($A8,'Tävling 3'!$C$5:$K$16,9,FALSE)</f>
        <v>68</v>
      </c>
      <c r="E8" s="143">
        <f>VLOOKUP($A8,'Tävling 4'!$C$5:$K$16,9,FALSE)</f>
        <v>80</v>
      </c>
      <c r="F8" s="143">
        <f>VLOOKUP($A8,'Tävling 5'!$C$5:$K$16,9,FALSE)</f>
        <v>78</v>
      </c>
      <c r="G8" s="143">
        <f>VLOOKUP($A8,'Tävling 6'!$C$5:$K$16,9,FALSE)</f>
        <v>66</v>
      </c>
      <c r="H8" s="141">
        <f t="shared" si="0"/>
        <v>443</v>
      </c>
      <c r="I8" s="223">
        <f t="shared" si="1"/>
        <v>73.833333333333329</v>
      </c>
    </row>
    <row r="9" spans="1:39" ht="21" customHeight="1" x14ac:dyDescent="0.2">
      <c r="A9" s="140" t="s">
        <v>97</v>
      </c>
      <c r="B9" s="141">
        <f>VLOOKUP($A9,'Tävling 1'!$C$5:$K$16,9,FALSE)</f>
        <v>78</v>
      </c>
      <c r="C9" s="142">
        <f>VLOOKUP($A9,'Tävling 2'!$C$5:$K$16,9,FALSE)</f>
        <v>73</v>
      </c>
      <c r="D9" s="142">
        <f>VLOOKUP($A9,'Tävling 3'!$C$5:$K$16,9,FALSE)</f>
        <v>83</v>
      </c>
      <c r="E9" s="143">
        <f>VLOOKUP($A9,'Tävling 4'!$C$5:$K$16,9,FALSE)</f>
        <v>76</v>
      </c>
      <c r="F9" s="143">
        <f>VLOOKUP($A9,'Tävling 5'!$C$5:$K$16,9,FALSE)</f>
        <v>71</v>
      </c>
      <c r="G9" s="143">
        <f>VLOOKUP($A9,'Tävling 6'!$C$5:$K$16,9,FALSE)</f>
        <v>79</v>
      </c>
      <c r="H9" s="141">
        <f t="shared" si="0"/>
        <v>460</v>
      </c>
      <c r="I9" s="223">
        <f t="shared" si="1"/>
        <v>76.666666666666671</v>
      </c>
    </row>
    <row r="10" spans="1:39" ht="21" customHeight="1" x14ac:dyDescent="0.2">
      <c r="A10" s="140" t="s">
        <v>95</v>
      </c>
      <c r="B10" s="141">
        <f>VLOOKUP($A10,'Tävling 1'!$C$5:$K$16,9,FALSE)</f>
        <v>73</v>
      </c>
      <c r="C10" s="142">
        <f>VLOOKUP($A10,'Tävling 2'!$C$5:$K$16,9,FALSE)</f>
        <v>75</v>
      </c>
      <c r="D10" s="142" t="str">
        <f>VLOOKUP($A10,'Tävling 3'!$C$5:$K$16,9,FALSE)</f>
        <v/>
      </c>
      <c r="E10" s="143" t="str">
        <f>VLOOKUP($A10,'Tävling 4'!$C$5:$K$16,9,FALSE)</f>
        <v/>
      </c>
      <c r="F10" s="143">
        <f>VLOOKUP($A10,'Tävling 5'!$C$5:$K$16,9,FALSE)</f>
        <v>74</v>
      </c>
      <c r="G10" s="143">
        <f>VLOOKUP($A10,'Tävling 6'!$C$5:$K$16,9,FALSE)</f>
        <v>78</v>
      </c>
      <c r="H10" s="141">
        <f t="shared" si="0"/>
        <v>300</v>
      </c>
      <c r="I10" s="223">
        <f t="shared" si="1"/>
        <v>50</v>
      </c>
    </row>
    <row r="11" spans="1:39" ht="21" customHeight="1" x14ac:dyDescent="0.2">
      <c r="A11" s="140" t="s">
        <v>91</v>
      </c>
      <c r="B11" s="141">
        <f>VLOOKUP($A11,'Tävling 1'!$C$5:$K$16,9,FALSE)</f>
        <v>74</v>
      </c>
      <c r="C11" s="142">
        <f>VLOOKUP($A11,'Tävling 2'!$C$5:$K$16,9,FALSE)</f>
        <v>77</v>
      </c>
      <c r="D11" s="142">
        <f>VLOOKUP($A11,'Tävling 3'!$C$5:$K$16,9,FALSE)</f>
        <v>79</v>
      </c>
      <c r="E11" s="143">
        <f>VLOOKUP($A11,'Tävling 4'!$C$5:$K$16,9,FALSE)</f>
        <v>72</v>
      </c>
      <c r="F11" s="143" t="str">
        <f>VLOOKUP($A11,'Tävling 5'!$C$5:$K$16,9,FALSE)</f>
        <v/>
      </c>
      <c r="G11" s="143">
        <f>VLOOKUP($A11,'Tävling 6'!$C$5:$K$16,9,FALSE)</f>
        <v>77</v>
      </c>
      <c r="H11" s="141">
        <f t="shared" si="0"/>
        <v>379</v>
      </c>
      <c r="I11" s="223">
        <f t="shared" si="1"/>
        <v>63.166666666666664</v>
      </c>
    </row>
    <row r="12" spans="1:39" ht="21" customHeight="1" x14ac:dyDescent="0.2">
      <c r="A12" s="140" t="s">
        <v>99</v>
      </c>
      <c r="B12" s="141">
        <f>VLOOKUP($A12,'Tävling 1'!$C$5:$K$16,9,FALSE)</f>
        <v>86</v>
      </c>
      <c r="C12" s="142">
        <f>VLOOKUP($A12,'Tävling 2'!$C$5:$K$16,9,FALSE)</f>
        <v>76</v>
      </c>
      <c r="D12" s="142">
        <f>VLOOKUP($A12,'Tävling 3'!$C$5:$K$16,9,FALSE)</f>
        <v>77</v>
      </c>
      <c r="E12" s="143">
        <f>VLOOKUP($A12,'Tävling 4'!$C$5:$K$16,9,FALSE)</f>
        <v>76</v>
      </c>
      <c r="F12" s="143">
        <f>VLOOKUP($A12,'Tävling 5'!$C$5:$K$16,9,FALSE)</f>
        <v>78</v>
      </c>
      <c r="G12" s="143">
        <f>VLOOKUP($A12,'Tävling 6'!$C$5:$K$16,9,FALSE)</f>
        <v>73</v>
      </c>
      <c r="H12" s="141">
        <f t="shared" si="0"/>
        <v>466</v>
      </c>
      <c r="I12" s="223">
        <f t="shared" si="1"/>
        <v>77.666666666666671</v>
      </c>
    </row>
    <row r="13" spans="1:39" ht="21" customHeight="1" x14ac:dyDescent="0.2">
      <c r="A13" s="140" t="s">
        <v>101</v>
      </c>
      <c r="B13" s="141">
        <f>VLOOKUP($A13,'Tävling 1'!$C$5:$K$16,9,FALSE)</f>
        <v>77</v>
      </c>
      <c r="C13" s="142">
        <f>VLOOKUP($A13,'Tävling 2'!$C$5:$K$16,9,FALSE)</f>
        <v>70</v>
      </c>
      <c r="D13" s="142">
        <f>VLOOKUP($A13,'Tävling 3'!$C$5:$K$16,9,FALSE)</f>
        <v>79</v>
      </c>
      <c r="E13" s="143" t="str">
        <f>VLOOKUP($A13,'Tävling 4'!$C$5:$K$16,9,FALSE)</f>
        <v/>
      </c>
      <c r="F13" s="143" t="str">
        <f>VLOOKUP($A13,'Tävling 5'!$C$5:$K$16,9,FALSE)</f>
        <v/>
      </c>
      <c r="G13" s="143">
        <f>VLOOKUP($A13,'Tävling 6'!$C$5:$K$16,9,FALSE)</f>
        <v>79</v>
      </c>
      <c r="H13" s="141">
        <f t="shared" si="0"/>
        <v>305</v>
      </c>
      <c r="I13" s="223">
        <f t="shared" si="1"/>
        <v>50.833333333333336</v>
      </c>
    </row>
    <row r="14" spans="1:39" ht="21" customHeight="1" x14ac:dyDescent="0.2">
      <c r="A14" s="140" t="s">
        <v>93</v>
      </c>
      <c r="B14" s="141">
        <f>VLOOKUP($A14,'Tävling 1'!$C$5:$K$16,9,FALSE)</f>
        <v>71</v>
      </c>
      <c r="C14" s="142">
        <f>VLOOKUP($A14,'Tävling 2'!$C$5:$K$16,9,FALSE)</f>
        <v>72</v>
      </c>
      <c r="D14" s="142">
        <f>VLOOKUP($A14,'Tävling 3'!$C$5:$K$16,9,FALSE)</f>
        <v>72</v>
      </c>
      <c r="E14" s="143">
        <f>VLOOKUP($A14,'Tävling 4'!$C$5:$K$16,9,FALSE)</f>
        <v>68</v>
      </c>
      <c r="F14" s="143">
        <f>VLOOKUP($A14,'Tävling 5'!$C$5:$K$16,9,FALSE)</f>
        <v>76</v>
      </c>
      <c r="G14" s="143">
        <f>VLOOKUP($A14,'Tävling 6'!$C$5:$K$16,9,FALSE)</f>
        <v>73</v>
      </c>
      <c r="H14" s="141">
        <f t="shared" si="0"/>
        <v>432</v>
      </c>
      <c r="I14" s="223">
        <f t="shared" si="1"/>
        <v>72</v>
      </c>
    </row>
    <row r="15" spans="1:39" ht="21" customHeight="1" thickBot="1" x14ac:dyDescent="0.25">
      <c r="A15" s="49" t="s">
        <v>96</v>
      </c>
      <c r="B15" s="120">
        <f>VLOOKUP($A15,'Tävling 1'!$C$5:$K$16,9,FALSE)</f>
        <v>91</v>
      </c>
      <c r="C15" s="121">
        <f>VLOOKUP($A15,'Tävling 2'!$C$5:$K$16,9,FALSE)</f>
        <v>78</v>
      </c>
      <c r="D15" s="121">
        <f>VLOOKUP($A15,'Tävling 3'!$C$5:$K$16,9,FALSE)</f>
        <v>93</v>
      </c>
      <c r="E15" s="123">
        <f>VLOOKUP($A15,'Tävling 4'!$C$5:$K$16,9,FALSE)</f>
        <v>79</v>
      </c>
      <c r="F15" s="123">
        <f>VLOOKUP($A15,'Tävling 5'!$C$5:$K$16,9,FALSE)</f>
        <v>79</v>
      </c>
      <c r="G15" s="123">
        <f>VLOOKUP($A15,'Tävling 6'!$C$5:$K$16,9,FALSE)</f>
        <v>83</v>
      </c>
      <c r="H15" s="224">
        <f t="shared" si="0"/>
        <v>503</v>
      </c>
      <c r="I15" s="225">
        <f t="shared" si="1"/>
        <v>83.833333333333329</v>
      </c>
    </row>
    <row r="16" spans="1:39" ht="21" customHeight="1" x14ac:dyDescent="0.2">
      <c r="A16" s="50" t="s">
        <v>86</v>
      </c>
      <c r="B16" s="271">
        <f>Sammanställning!C16</f>
        <v>42875</v>
      </c>
      <c r="C16" s="272"/>
      <c r="D16" s="67" t="str">
        <f>Sammanställning!C17</f>
        <v>Arboga GK</v>
      </c>
      <c r="E16" s="67"/>
      <c r="F16" s="67"/>
      <c r="G16" s="124"/>
      <c r="H16" s="284"/>
      <c r="I16" s="217"/>
    </row>
    <row r="17" spans="1:39" ht="21" customHeight="1" x14ac:dyDescent="0.2">
      <c r="A17" s="50" t="s">
        <v>87</v>
      </c>
      <c r="B17" s="274">
        <f>Sammanställning!D16</f>
        <v>42889</v>
      </c>
      <c r="C17" s="275"/>
      <c r="D17" s="68" t="str">
        <f>Sammanställning!D17</f>
        <v>Arboga GK</v>
      </c>
      <c r="E17" s="68"/>
      <c r="F17" s="68"/>
      <c r="G17" s="125"/>
      <c r="H17" s="285"/>
      <c r="I17" s="218"/>
    </row>
    <row r="18" spans="1:39" ht="21" customHeight="1" x14ac:dyDescent="0.2">
      <c r="A18" s="50" t="s">
        <v>157</v>
      </c>
      <c r="B18" s="274">
        <f>Sammanställning!E16</f>
        <v>42903</v>
      </c>
      <c r="C18" s="275"/>
      <c r="D18" s="68" t="str">
        <f>Sammanställning!E17</f>
        <v>Arboga GK</v>
      </c>
      <c r="E18" s="68"/>
      <c r="F18" s="68"/>
      <c r="G18" s="125"/>
      <c r="H18" s="280"/>
      <c r="I18" s="219"/>
    </row>
    <row r="19" spans="1:39" ht="21" customHeight="1" x14ac:dyDescent="0.2">
      <c r="A19" s="50" t="s">
        <v>88</v>
      </c>
      <c r="B19" s="274">
        <f>Sammanställning!F16</f>
        <v>42917</v>
      </c>
      <c r="C19" s="275"/>
      <c r="D19" s="68" t="str">
        <f>Sammanställning!F17</f>
        <v>Arboga GK</v>
      </c>
      <c r="E19" s="68"/>
      <c r="F19" s="68"/>
      <c r="G19" s="125"/>
      <c r="H19" s="280"/>
      <c r="I19" s="219"/>
    </row>
    <row r="20" spans="1:39" ht="21" customHeight="1" x14ac:dyDescent="0.2">
      <c r="A20" s="50" t="s">
        <v>89</v>
      </c>
      <c r="B20" s="274">
        <f>Sammanställning!G16</f>
        <v>42966</v>
      </c>
      <c r="C20" s="275"/>
      <c r="D20" s="68" t="str">
        <f>Sammanställning!G17</f>
        <v>Köpings GK</v>
      </c>
      <c r="E20" s="68"/>
      <c r="F20" s="68"/>
      <c r="G20" s="125"/>
      <c r="H20" s="280"/>
      <c r="I20" s="219"/>
    </row>
    <row r="21" spans="1:39" s="23" customFormat="1" ht="21" customHeight="1" thickBot="1" x14ac:dyDescent="0.25">
      <c r="A21" s="51" t="s">
        <v>90</v>
      </c>
      <c r="B21" s="278">
        <f>Sammanställning!H16</f>
        <v>42994</v>
      </c>
      <c r="C21" s="279"/>
      <c r="D21" s="41" t="str">
        <f>Sammanställning!H17</f>
        <v>Arboga GK</v>
      </c>
      <c r="E21" s="40"/>
      <c r="F21" s="74"/>
      <c r="G21" s="126"/>
      <c r="H21" s="281"/>
      <c r="I21" s="220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s="35" customFormat="1" x14ac:dyDescent="0.2">
      <c r="B22" s="36"/>
      <c r="C22" s="36"/>
      <c r="D22" s="36"/>
      <c r="E22" s="36"/>
      <c r="F22" s="36"/>
      <c r="G22" s="36"/>
      <c r="H22" s="36"/>
      <c r="I22" s="36"/>
    </row>
    <row r="23" spans="1:39" s="35" customFormat="1" x14ac:dyDescent="0.2">
      <c r="B23" s="36"/>
      <c r="C23" s="36"/>
      <c r="D23" s="36"/>
      <c r="E23" s="36"/>
      <c r="F23" s="36"/>
      <c r="G23" s="36"/>
      <c r="H23" s="36"/>
      <c r="I23" s="36"/>
    </row>
    <row r="24" spans="1:39" s="35" customFormat="1" x14ac:dyDescent="0.2">
      <c r="B24" s="36"/>
      <c r="C24" s="36"/>
      <c r="D24" s="36"/>
      <c r="E24" s="36"/>
      <c r="F24" s="36"/>
      <c r="G24" s="36"/>
      <c r="H24" s="36"/>
      <c r="I24" s="36"/>
    </row>
    <row r="25" spans="1:39" s="35" customFormat="1" x14ac:dyDescent="0.2">
      <c r="B25" s="38"/>
      <c r="C25" s="38"/>
      <c r="D25" s="36"/>
      <c r="E25" s="36"/>
      <c r="F25" s="36"/>
      <c r="G25" s="36"/>
      <c r="H25" s="36"/>
      <c r="I25" s="36"/>
    </row>
    <row r="26" spans="1:39" s="35" customFormat="1" x14ac:dyDescent="0.2">
      <c r="B26" s="36"/>
      <c r="C26" s="36"/>
      <c r="D26" s="36"/>
      <c r="E26" s="36"/>
      <c r="F26" s="36"/>
      <c r="G26" s="36"/>
      <c r="H26" s="36"/>
      <c r="I26" s="36"/>
    </row>
    <row r="27" spans="1:39" s="35" customFormat="1" x14ac:dyDescent="0.2">
      <c r="B27" s="36"/>
      <c r="C27" s="36"/>
      <c r="D27" s="36"/>
      <c r="E27" s="36"/>
      <c r="F27" s="36"/>
      <c r="G27" s="36"/>
      <c r="H27" s="36"/>
      <c r="I27" s="36"/>
    </row>
    <row r="28" spans="1:39" s="35" customFormat="1" x14ac:dyDescent="0.2">
      <c r="B28" s="36"/>
      <c r="C28" s="36"/>
      <c r="D28" s="36"/>
      <c r="E28" s="36"/>
      <c r="F28" s="36"/>
      <c r="G28" s="36"/>
      <c r="H28" s="36"/>
      <c r="I28" s="36"/>
    </row>
    <row r="29" spans="1:39" s="35" customFormat="1" x14ac:dyDescent="0.2">
      <c r="B29" s="36"/>
      <c r="C29" s="36"/>
      <c r="D29" s="36"/>
      <c r="E29" s="36"/>
      <c r="F29" s="36"/>
      <c r="G29" s="36"/>
      <c r="H29" s="36"/>
      <c r="I29" s="36"/>
    </row>
    <row r="30" spans="1:39" s="35" customFormat="1" x14ac:dyDescent="0.2">
      <c r="B30" s="36"/>
      <c r="C30" s="36"/>
      <c r="D30" s="36"/>
      <c r="E30" s="36"/>
      <c r="F30" s="36"/>
      <c r="G30" s="36"/>
      <c r="H30" s="36"/>
      <c r="I30" s="36"/>
    </row>
    <row r="31" spans="1:39" s="35" customFormat="1" x14ac:dyDescent="0.2">
      <c r="B31" s="36"/>
      <c r="C31" s="36"/>
      <c r="D31" s="36"/>
      <c r="E31" s="36"/>
      <c r="F31" s="36"/>
      <c r="G31" s="36"/>
      <c r="H31" s="36"/>
      <c r="I31" s="36"/>
    </row>
    <row r="32" spans="1:39" s="35" customFormat="1" x14ac:dyDescent="0.2">
      <c r="B32" s="36"/>
      <c r="C32" s="36"/>
      <c r="D32" s="36"/>
      <c r="E32" s="36"/>
      <c r="F32" s="36"/>
      <c r="G32" s="36"/>
      <c r="H32" s="36"/>
      <c r="I32" s="36"/>
    </row>
    <row r="33" spans="2:9" s="35" customFormat="1" x14ac:dyDescent="0.2">
      <c r="B33" s="36"/>
      <c r="C33" s="36"/>
      <c r="D33" s="36"/>
      <c r="E33" s="36"/>
      <c r="F33" s="36"/>
      <c r="G33" s="36"/>
      <c r="H33" s="36"/>
      <c r="I33" s="36"/>
    </row>
    <row r="34" spans="2:9" s="35" customFormat="1" x14ac:dyDescent="0.2">
      <c r="B34" s="36"/>
      <c r="C34" s="36"/>
      <c r="D34" s="36"/>
      <c r="E34" s="36"/>
      <c r="F34" s="36"/>
      <c r="G34" s="36"/>
      <c r="H34" s="36"/>
      <c r="I34" s="36"/>
    </row>
    <row r="35" spans="2:9" s="35" customFormat="1" x14ac:dyDescent="0.2">
      <c r="B35" s="36"/>
      <c r="C35" s="36"/>
      <c r="D35" s="36"/>
      <c r="E35" s="36"/>
      <c r="F35" s="36"/>
      <c r="G35" s="36"/>
      <c r="H35" s="36"/>
      <c r="I35" s="36"/>
    </row>
    <row r="36" spans="2:9" s="35" customFormat="1" x14ac:dyDescent="0.2">
      <c r="B36" s="36"/>
      <c r="C36" s="36"/>
      <c r="D36" s="36"/>
      <c r="E36" s="36"/>
      <c r="F36" s="36"/>
      <c r="G36" s="36"/>
      <c r="H36" s="36"/>
      <c r="I36" s="36"/>
    </row>
    <row r="37" spans="2:9" s="35" customFormat="1" x14ac:dyDescent="0.2">
      <c r="B37" s="36"/>
      <c r="C37" s="36"/>
      <c r="D37" s="36"/>
      <c r="E37" s="36"/>
      <c r="F37" s="36"/>
      <c r="G37" s="36"/>
      <c r="H37" s="36"/>
      <c r="I37" s="36"/>
    </row>
    <row r="38" spans="2:9" s="35" customFormat="1" x14ac:dyDescent="0.2">
      <c r="B38" s="36"/>
      <c r="C38" s="36"/>
      <c r="D38" s="36"/>
      <c r="E38" s="36"/>
      <c r="F38" s="36"/>
      <c r="G38" s="36"/>
      <c r="H38" s="36"/>
      <c r="I38" s="36"/>
    </row>
    <row r="39" spans="2:9" s="35" customFormat="1" x14ac:dyDescent="0.2">
      <c r="B39" s="36"/>
      <c r="C39" s="36"/>
      <c r="D39" s="36"/>
      <c r="E39" s="36"/>
      <c r="F39" s="36"/>
      <c r="G39" s="36"/>
      <c r="H39" s="36"/>
      <c r="I39" s="36"/>
    </row>
    <row r="40" spans="2:9" s="35" customFormat="1" x14ac:dyDescent="0.2">
      <c r="B40" s="36"/>
      <c r="C40" s="36"/>
      <c r="D40" s="36"/>
      <c r="E40" s="36"/>
      <c r="F40" s="36"/>
      <c r="G40" s="36"/>
      <c r="H40" s="36"/>
      <c r="I40" s="36"/>
    </row>
    <row r="41" spans="2:9" s="35" customFormat="1" x14ac:dyDescent="0.2">
      <c r="B41" s="36"/>
      <c r="C41" s="36"/>
      <c r="D41" s="36"/>
      <c r="E41" s="36"/>
      <c r="F41" s="36"/>
      <c r="G41" s="36"/>
      <c r="H41" s="36"/>
      <c r="I41" s="36"/>
    </row>
    <row r="42" spans="2:9" s="35" customFormat="1" x14ac:dyDescent="0.2">
      <c r="B42" s="36"/>
      <c r="C42" s="36"/>
      <c r="D42" s="36"/>
      <c r="E42" s="36"/>
      <c r="F42" s="36"/>
      <c r="G42" s="36"/>
      <c r="H42" s="36"/>
      <c r="I42" s="36"/>
    </row>
    <row r="43" spans="2:9" s="35" customFormat="1" x14ac:dyDescent="0.2">
      <c r="B43" s="36"/>
      <c r="C43" s="36"/>
      <c r="D43" s="36"/>
      <c r="E43" s="36"/>
      <c r="F43" s="36"/>
      <c r="G43" s="36"/>
      <c r="H43" s="36"/>
      <c r="I43" s="36"/>
    </row>
    <row r="44" spans="2:9" s="35" customFormat="1" x14ac:dyDescent="0.2">
      <c r="B44" s="36"/>
      <c r="C44" s="36"/>
      <c r="D44" s="36"/>
      <c r="E44" s="36"/>
      <c r="F44" s="36"/>
      <c r="G44" s="36"/>
      <c r="H44" s="36"/>
      <c r="I44" s="36"/>
    </row>
    <row r="45" spans="2:9" s="35" customFormat="1" x14ac:dyDescent="0.2">
      <c r="B45" s="36"/>
      <c r="C45" s="36"/>
      <c r="D45" s="36"/>
      <c r="E45" s="36"/>
      <c r="F45" s="36"/>
      <c r="G45" s="36"/>
      <c r="H45" s="36"/>
      <c r="I45" s="36"/>
    </row>
    <row r="46" spans="2:9" s="35" customFormat="1" x14ac:dyDescent="0.2">
      <c r="B46" s="36"/>
      <c r="C46" s="36"/>
      <c r="D46" s="36"/>
      <c r="E46" s="36"/>
      <c r="F46" s="36"/>
      <c r="G46" s="36"/>
      <c r="H46" s="36"/>
      <c r="I46" s="36"/>
    </row>
    <row r="47" spans="2:9" s="35" customFormat="1" x14ac:dyDescent="0.2">
      <c r="B47" s="36"/>
      <c r="C47" s="36"/>
      <c r="D47" s="36"/>
      <c r="E47" s="36"/>
      <c r="F47" s="36"/>
      <c r="G47" s="36"/>
      <c r="H47" s="36"/>
      <c r="I47" s="36"/>
    </row>
    <row r="48" spans="2:9" s="35" customFormat="1" x14ac:dyDescent="0.2">
      <c r="B48" s="36"/>
      <c r="C48" s="36"/>
      <c r="D48" s="36"/>
      <c r="E48" s="36"/>
      <c r="F48" s="36"/>
      <c r="G48" s="36"/>
      <c r="H48" s="36"/>
      <c r="I48" s="36"/>
    </row>
    <row r="49" spans="2:9" s="35" customFormat="1" x14ac:dyDescent="0.2">
      <c r="B49" s="36"/>
      <c r="C49" s="36"/>
      <c r="D49" s="36"/>
      <c r="E49" s="36"/>
      <c r="F49" s="36"/>
      <c r="G49" s="36"/>
      <c r="H49" s="36"/>
      <c r="I49" s="36"/>
    </row>
    <row r="50" spans="2:9" s="35" customFormat="1" x14ac:dyDescent="0.2">
      <c r="B50" s="36"/>
      <c r="C50" s="36"/>
      <c r="D50" s="36"/>
      <c r="E50" s="36"/>
      <c r="F50" s="36"/>
      <c r="G50" s="36"/>
      <c r="H50" s="36"/>
      <c r="I50" s="36"/>
    </row>
    <row r="51" spans="2:9" s="35" customFormat="1" x14ac:dyDescent="0.2">
      <c r="B51" s="36"/>
      <c r="C51" s="36"/>
      <c r="D51" s="36"/>
      <c r="E51" s="36"/>
      <c r="F51" s="36"/>
      <c r="G51" s="36"/>
      <c r="H51" s="36"/>
      <c r="I51" s="36"/>
    </row>
    <row r="52" spans="2:9" s="35" customFormat="1" x14ac:dyDescent="0.2">
      <c r="B52" s="36"/>
      <c r="C52" s="36"/>
      <c r="D52" s="36"/>
      <c r="E52" s="36"/>
      <c r="F52" s="36"/>
      <c r="G52" s="36"/>
      <c r="H52" s="36"/>
      <c r="I52" s="36"/>
    </row>
    <row r="53" spans="2:9" s="35" customFormat="1" x14ac:dyDescent="0.2">
      <c r="B53" s="36"/>
      <c r="C53" s="36"/>
      <c r="D53" s="36"/>
      <c r="E53" s="36"/>
      <c r="F53" s="36"/>
      <c r="G53" s="36"/>
      <c r="H53" s="36"/>
      <c r="I53" s="36"/>
    </row>
    <row r="54" spans="2:9" s="35" customFormat="1" x14ac:dyDescent="0.2">
      <c r="B54" s="36"/>
      <c r="C54" s="36"/>
      <c r="D54" s="36"/>
      <c r="E54" s="36"/>
      <c r="F54" s="36"/>
      <c r="G54" s="36"/>
      <c r="H54" s="36"/>
      <c r="I54" s="36"/>
    </row>
    <row r="55" spans="2:9" s="35" customFormat="1" x14ac:dyDescent="0.2">
      <c r="B55" s="36"/>
      <c r="C55" s="36"/>
      <c r="D55" s="36"/>
      <c r="E55" s="36"/>
      <c r="F55" s="36"/>
      <c r="G55" s="36"/>
      <c r="H55" s="36"/>
      <c r="I55" s="36"/>
    </row>
    <row r="56" spans="2:9" s="35" customFormat="1" x14ac:dyDescent="0.2">
      <c r="B56" s="36"/>
      <c r="C56" s="36"/>
      <c r="D56" s="36"/>
      <c r="E56" s="36"/>
      <c r="F56" s="36"/>
      <c r="G56" s="36"/>
      <c r="H56" s="36"/>
      <c r="I56" s="36"/>
    </row>
    <row r="57" spans="2:9" s="35" customFormat="1" x14ac:dyDescent="0.2">
      <c r="B57" s="36"/>
      <c r="C57" s="36"/>
      <c r="D57" s="36"/>
      <c r="E57" s="36"/>
      <c r="F57" s="36"/>
      <c r="G57" s="36"/>
      <c r="H57" s="36"/>
      <c r="I57" s="36"/>
    </row>
    <row r="58" spans="2:9" s="35" customFormat="1" x14ac:dyDescent="0.2">
      <c r="B58" s="36"/>
      <c r="C58" s="36"/>
      <c r="D58" s="36"/>
      <c r="E58" s="36"/>
      <c r="F58" s="36"/>
      <c r="G58" s="36"/>
      <c r="H58" s="36"/>
      <c r="I58" s="36"/>
    </row>
  </sheetData>
  <mergeCells count="10">
    <mergeCell ref="B18:C18"/>
    <mergeCell ref="H18:H21"/>
    <mergeCell ref="B19:C19"/>
    <mergeCell ref="B20:C20"/>
    <mergeCell ref="B21:C21"/>
    <mergeCell ref="A1:I1"/>
    <mergeCell ref="B2:G2"/>
    <mergeCell ref="B16:C16"/>
    <mergeCell ref="H16:H17"/>
    <mergeCell ref="B17:C17"/>
  </mergeCells>
  <phoneticPr fontId="14" type="noConversion"/>
  <pageMargins left="0.7" right="0.7" top="0.75" bottom="0.75" header="0.3" footer="0.3"/>
  <pageSetup paperSize="9" scale="87" orientation="landscape" horizontalDpi="4294967293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fitToPage="1"/>
  </sheetPr>
  <dimension ref="A1:S17"/>
  <sheetViews>
    <sheetView showGridLines="0" zoomScale="80" workbookViewId="0">
      <selection activeCell="M17" sqref="M17"/>
    </sheetView>
  </sheetViews>
  <sheetFormatPr defaultRowHeight="12.75" x14ac:dyDescent="0.2"/>
  <cols>
    <col min="1" max="1" width="20.7109375" style="15" customWidth="1"/>
    <col min="2" max="2" width="10.7109375" style="15" customWidth="1"/>
    <col min="3" max="14" width="10.7109375" style="16" customWidth="1"/>
    <col min="15" max="15" width="20.7109375" style="16" customWidth="1"/>
    <col min="16" max="16" width="7" style="17" customWidth="1"/>
    <col min="17" max="17" width="10.28515625" style="15" customWidth="1"/>
    <col min="18" max="18" width="15.5703125" style="15" customWidth="1"/>
    <col min="19" max="19" width="9.42578125" style="15" customWidth="1"/>
    <col min="20" max="20" width="10.7109375" style="15" customWidth="1"/>
    <col min="21" max="21" width="11.28515625" style="15" customWidth="1"/>
    <col min="22" max="16384" width="9.140625" style="15"/>
  </cols>
  <sheetData>
    <row r="1" spans="1:19" ht="23.25" thickBot="1" x14ac:dyDescent="0.35">
      <c r="A1" s="266" t="s">
        <v>203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9" ht="15" x14ac:dyDescent="0.2">
      <c r="A2" s="91"/>
      <c r="B2" s="92"/>
      <c r="C2" s="295" t="s">
        <v>163</v>
      </c>
      <c r="D2" s="296"/>
      <c r="E2" s="296"/>
      <c r="F2" s="296"/>
      <c r="G2" s="296"/>
      <c r="H2" s="297"/>
      <c r="I2" s="298" t="s">
        <v>165</v>
      </c>
      <c r="J2" s="299"/>
      <c r="K2" s="299"/>
      <c r="L2" s="299"/>
      <c r="M2" s="299"/>
      <c r="N2" s="300"/>
      <c r="O2" s="106"/>
      <c r="Q2" s="25" t="s">
        <v>103</v>
      </c>
      <c r="R2" s="26" t="s">
        <v>104</v>
      </c>
    </row>
    <row r="3" spans="1:19" ht="13.5" thickBot="1" x14ac:dyDescent="0.25">
      <c r="A3" s="109" t="s">
        <v>0</v>
      </c>
      <c r="B3" s="18" t="s">
        <v>8</v>
      </c>
      <c r="C3" s="80">
        <v>1</v>
      </c>
      <c r="D3" s="80">
        <v>2</v>
      </c>
      <c r="E3" s="80">
        <v>3</v>
      </c>
      <c r="F3" s="80">
        <v>4</v>
      </c>
      <c r="G3" s="80">
        <v>5</v>
      </c>
      <c r="H3" s="102">
        <v>6</v>
      </c>
      <c r="I3" s="105">
        <v>1</v>
      </c>
      <c r="J3" s="105">
        <v>2</v>
      </c>
      <c r="K3" s="105">
        <v>3</v>
      </c>
      <c r="L3" s="105">
        <v>4</v>
      </c>
      <c r="M3" s="105">
        <v>5</v>
      </c>
      <c r="N3" s="105">
        <v>6</v>
      </c>
      <c r="O3" s="99" t="s">
        <v>105</v>
      </c>
      <c r="Q3" s="27" t="s">
        <v>17</v>
      </c>
      <c r="R3" s="28" t="s">
        <v>16</v>
      </c>
      <c r="S3" s="19"/>
    </row>
    <row r="4" spans="1:19" ht="21.95" customHeight="1" x14ac:dyDescent="0.2">
      <c r="A4" s="110" t="str">
        <f>Deltagare!C11</f>
        <v>Kenneth Nilsson</v>
      </c>
      <c r="B4" s="43">
        <f>VLOOKUP(Deltagare!C11,Deltagare!$C$5:$D$16,2,FALSE)</f>
        <v>10.3</v>
      </c>
      <c r="C4" s="112">
        <f>IF(ISERROR(VLOOKUP($A4,'Tävling 1'!$C$5:$K$16,9,FALSE))=TRUE,"",VLOOKUP($A4,'Tävling 1'!$C$21:$E$32,3,FALSE))</f>
        <v>71</v>
      </c>
      <c r="D4" s="113">
        <f>IF(ISERROR(VLOOKUP($A4,'Tävling 2'!$C$5:$K$16,9,FALSE))=TRUE,"",VLOOKUP($A4,'Tävling 2'!$C$21:$E$32,3,FALSE))</f>
        <v>72</v>
      </c>
      <c r="E4" s="113">
        <f>IF(ISERROR(VLOOKUP($A4,'Tävling 3'!$C$5:$K$16,9,FALSE))=TRUE,"",VLOOKUP($A4,'Tävling 3'!$C$21:$E$32,3,FALSE))</f>
        <v>72</v>
      </c>
      <c r="F4" s="113">
        <f>IF(ISERROR(VLOOKUP($A4,'Tävling 4'!$C$5:$K$16,9,FALSE))=TRUE,"",VLOOKUP($A4,'Tävling 4'!$C$21:$E$32,3,FALSE))</f>
        <v>68</v>
      </c>
      <c r="G4" s="113">
        <f>IF(ISERROR(VLOOKUP($A4,'Tävling 5'!$C$5:$K$16,9,FALSE))=TRUE,"",VLOOKUP($A4,'Tävling 5'!$C$21:$E$32,3,FALSE))</f>
        <v>76</v>
      </c>
      <c r="H4" s="114">
        <f>IF(ISERROR(VLOOKUP($A4,'Tävling 6'!$C$5:$K$16,9,FALSE))=TRUE,"",VLOOKUP($A4,'Tävling 6'!$C$21:$E$32,3,FALSE))</f>
        <v>73</v>
      </c>
      <c r="I4" s="103">
        <v>68</v>
      </c>
      <c r="J4" s="103">
        <v>71</v>
      </c>
      <c r="K4" s="103">
        <v>72</v>
      </c>
      <c r="L4" s="103">
        <v>72</v>
      </c>
      <c r="M4" s="103">
        <v>76</v>
      </c>
      <c r="N4" s="103">
        <v>73</v>
      </c>
      <c r="O4" s="130">
        <f t="shared" ref="O4" si="0">IF($S$14=0,"",IF(7-COUNTBLANK(I4:N4)&lt;$S$15,"",(I4+IF($S$15&gt;1,J4,0)+IF($S$15&gt;2,K4,0)+IF($S$15&gt;3,IF((COUNTBLANK(N4))=1,(IF((COUNTBLANK(M4))=1,L4,M4)),N4),0))))</f>
        <v>284</v>
      </c>
      <c r="Q4" s="25">
        <v>0</v>
      </c>
      <c r="R4" s="26">
        <v>0</v>
      </c>
      <c r="S4" s="20"/>
    </row>
    <row r="5" spans="1:19" ht="21.95" customHeight="1" x14ac:dyDescent="0.2">
      <c r="A5" s="133" t="str">
        <f>Deltagare!C10</f>
        <v>Per Granell</v>
      </c>
      <c r="B5" s="134">
        <f>VLOOKUP(Deltagare!C10,Deltagare!$C$5:$D$16,2,FALSE)</f>
        <v>10</v>
      </c>
      <c r="C5" s="135">
        <f>IF(ISERROR(VLOOKUP($A5,'Tävling 1'!$C$5:$K$16,9,FALSE))=TRUE,"",VLOOKUP($A5,'Tävling 1'!$C$21:$E$32,3,FALSE))</f>
        <v>76</v>
      </c>
      <c r="D5" s="136">
        <f>IF(ISERROR(VLOOKUP($A5,'Tävling 2'!$C$5:$K$16,9,FALSE))=TRUE,"",VLOOKUP($A5,'Tävling 2'!$C$21:$E$32,3,FALSE))</f>
        <v>75</v>
      </c>
      <c r="E5" s="136">
        <f>IF(ISERROR(VLOOKUP($A5,'Tävling 3'!$C$5:$K$16,9,FALSE))=TRUE,"",VLOOKUP($A5,'Tävling 3'!$C$21:$E$32,3,FALSE))</f>
        <v>68</v>
      </c>
      <c r="F5" s="136">
        <f>IF(ISERROR(VLOOKUP($A5,'Tävling 4'!$C$5:$K$16,9,FALSE))=TRUE,"",VLOOKUP($A5,'Tävling 4'!$C$21:$E$32,3,FALSE))</f>
        <v>80</v>
      </c>
      <c r="G5" s="136">
        <f>IF(ISERROR(VLOOKUP($A5,'Tävling 5'!$C$5:$K$16,9,FALSE))=TRUE,"",VLOOKUP($A5,'Tävling 5'!$C$21:$E$32,3,FALSE))</f>
        <v>78</v>
      </c>
      <c r="H5" s="137">
        <f>IF(ISERROR(VLOOKUP($A5,'Tävling 6'!$C$5:$K$16,9,FALSE))=TRUE,"",VLOOKUP($A5,'Tävling 6'!$C$21:$E$32,3,FALSE))</f>
        <v>66</v>
      </c>
      <c r="I5" s="138">
        <v>68</v>
      </c>
      <c r="J5" s="138">
        <v>75</v>
      </c>
      <c r="K5" s="138">
        <v>76</v>
      </c>
      <c r="L5" s="138">
        <v>78</v>
      </c>
      <c r="M5" s="138">
        <v>80</v>
      </c>
      <c r="N5" s="138">
        <v>66</v>
      </c>
      <c r="O5" s="139">
        <f>IF($S$14=0,"",IF(7-COUNTBLANK(I5:N5)&lt;$S$15,"",(I5+IF($S$15&gt;1,J5,0)+IF($S$15&gt;2,K5,0)+IF($S$15&gt;3,IF((COUNTBLANK(N5))=1,(IF((COUNTBLANK(M5))=1,L5,M5)),N5),0))))</f>
        <v>285</v>
      </c>
      <c r="Q5" s="29">
        <v>1</v>
      </c>
      <c r="R5" s="30">
        <v>1</v>
      </c>
      <c r="S5" s="20"/>
    </row>
    <row r="6" spans="1:19" ht="21.95" customHeight="1" x14ac:dyDescent="0.2">
      <c r="A6" s="133" t="str">
        <f>Deltagare!C7</f>
        <v>Ronny Strand</v>
      </c>
      <c r="B6" s="134">
        <f>VLOOKUP(Deltagare!C7,Deltagare!$C$5:$D$16,2,FALSE)</f>
        <v>8.4</v>
      </c>
      <c r="C6" s="135">
        <f>IF(ISERROR(VLOOKUP($A6,'Tävling 1'!$C$5:$K$16,9,FALSE))=TRUE,"",VLOOKUP($A6,'Tävling 1'!$C$21:$E$32,3,FALSE))</f>
        <v>85</v>
      </c>
      <c r="D6" s="136">
        <f>IF(ISERROR(VLOOKUP($A6,'Tävling 2'!$C$5:$K$16,9,FALSE))=TRUE,"",VLOOKUP($A6,'Tävling 2'!$C$21:$E$32,3,FALSE))</f>
        <v>73</v>
      </c>
      <c r="E6" s="136">
        <f>IF(ISERROR(VLOOKUP($A6,'Tävling 3'!$C$5:$K$16,9,FALSE))=TRUE,"",VLOOKUP($A6,'Tävling 3'!$C$21:$E$32,3,FALSE))</f>
        <v>72</v>
      </c>
      <c r="F6" s="136">
        <f>IF(ISERROR(VLOOKUP($A6,'Tävling 4'!$C$5:$K$16,9,FALSE))=TRUE,"",VLOOKUP($A6,'Tävling 4'!$C$21:$E$32,3,FALSE))</f>
        <v>74</v>
      </c>
      <c r="G6" s="136">
        <f>IF(ISERROR(VLOOKUP($A6,'Tävling 5'!$C$5:$K$16,9,FALSE))=TRUE,"",VLOOKUP($A6,'Tävling 5'!$C$21:$E$32,3,FALSE))</f>
        <v>80</v>
      </c>
      <c r="H6" s="137">
        <f>IF(ISERROR(VLOOKUP($A6,'Tävling 6'!$C$5:$K$16,9,FALSE))=TRUE,"",VLOOKUP($A6,'Tävling 6'!$C$21:$E$32,3,FALSE))</f>
        <v>75</v>
      </c>
      <c r="I6" s="138">
        <v>72</v>
      </c>
      <c r="J6" s="138">
        <v>73</v>
      </c>
      <c r="K6" s="138">
        <v>74</v>
      </c>
      <c r="L6" s="138">
        <v>80</v>
      </c>
      <c r="M6" s="138">
        <v>85</v>
      </c>
      <c r="N6" s="138">
        <v>75</v>
      </c>
      <c r="O6" s="139">
        <f>IF($S$14=0,"",IF(7-COUNTBLANK(I6:N6)&lt;$S$15,"",(I6+IF($S$15&gt;1,J6,0)+IF($S$15&gt;2,K6,0)+IF($S$15&gt;3,IF((COUNTBLANK(N6))=1,(IF((COUNTBLANK(M6))=1,L6,M6)),N6),0))))</f>
        <v>294</v>
      </c>
      <c r="Q6" s="29">
        <v>2</v>
      </c>
      <c r="R6" s="30">
        <v>2</v>
      </c>
      <c r="S6" s="20"/>
    </row>
    <row r="7" spans="1:19" ht="21.95" customHeight="1" x14ac:dyDescent="0.2">
      <c r="A7" s="133" t="str">
        <f>Deltagare!C8</f>
        <v>Ken Gustafsson</v>
      </c>
      <c r="B7" s="134">
        <f>VLOOKUP(Deltagare!C8,Deltagare!$C$5:$D$16,2,FALSE)</f>
        <v>9</v>
      </c>
      <c r="C7" s="135">
        <f>IF(ISERROR(VLOOKUP($A7,'Tävling 1'!$C$5:$K$16,9,FALSE))=TRUE,"",VLOOKUP($A7,'Tävling 1'!$C$21:$E$32,3,FALSE))</f>
        <v>80</v>
      </c>
      <c r="D7" s="136">
        <f>IF(ISERROR(VLOOKUP($A7,'Tävling 2'!$C$5:$K$16,9,FALSE))=TRUE,"",VLOOKUP($A7,'Tävling 2'!$C$21:$E$32,3,FALSE))</f>
        <v>70</v>
      </c>
      <c r="E7" s="136">
        <f>IF(ISERROR(VLOOKUP($A7,'Tävling 3'!$C$5:$K$16,9,FALSE))=TRUE,"",VLOOKUP($A7,'Tävling 3'!$C$21:$E$32,3,FALSE))</f>
        <v>85</v>
      </c>
      <c r="F7" s="136" t="str">
        <f>IF(ISERROR(VLOOKUP($A7,'Tävling 4'!$C$5:$K$16,9,FALSE))=TRUE,"",VLOOKUP($A7,'Tävling 4'!$C$21:$E$32,3,FALSE))</f>
        <v/>
      </c>
      <c r="G7" s="136">
        <f>IF(ISERROR(VLOOKUP($A7,'Tävling 5'!$C$5:$K$16,9,FALSE))=TRUE,"",VLOOKUP($A7,'Tävling 5'!$C$21:$E$32,3,FALSE))</f>
        <v>74</v>
      </c>
      <c r="H7" s="137">
        <f>IF(ISERROR(VLOOKUP($A7,'Tävling 6'!$C$5:$K$16,9,FALSE))=TRUE,"",VLOOKUP($A7,'Tävling 6'!$C$21:$E$32,3,FALSE))</f>
        <v>71</v>
      </c>
      <c r="I7" s="138">
        <v>70</v>
      </c>
      <c r="J7" s="138">
        <v>74</v>
      </c>
      <c r="K7" s="138">
        <v>80</v>
      </c>
      <c r="L7" s="138">
        <v>85</v>
      </c>
      <c r="M7" s="138" t="s">
        <v>205</v>
      </c>
      <c r="N7" s="138">
        <v>71</v>
      </c>
      <c r="O7" s="139">
        <f>IF($S$14=0,"",IF(7-COUNTBLANK(I7:N7)&lt;$S$15,"",(I7+IF($S$15&gt;1,J7,0)+IF($S$15&gt;2,K7,0)+IF($S$15&gt;3,IF((COUNTBLANK(N7))=1,(IF((COUNTBLANK(M7))=1,L7,M7)),N7),0))))</f>
        <v>295</v>
      </c>
      <c r="Q7" s="29">
        <v>3</v>
      </c>
      <c r="R7" s="30">
        <v>3</v>
      </c>
      <c r="S7" s="20"/>
    </row>
    <row r="8" spans="1:19" ht="21.95" customHeight="1" x14ac:dyDescent="0.2">
      <c r="A8" s="133" t="str">
        <f>Deltagare!C12</f>
        <v>Tobias Granell</v>
      </c>
      <c r="B8" s="134">
        <f>VLOOKUP(Deltagare!C12,Deltagare!$C$5:$D$16,2,FALSE)</f>
        <v>10.6</v>
      </c>
      <c r="C8" s="135">
        <f>IF(ISERROR(VLOOKUP($A8,'Tävling 1'!$C$5:$K$16,9,FALSE))=TRUE,"",VLOOKUP($A8,'Tävling 1'!$C$21:$E$32,3,FALSE))</f>
        <v>78</v>
      </c>
      <c r="D8" s="136">
        <f>IF(ISERROR(VLOOKUP($A8,'Tävling 2'!$C$5:$K$16,9,FALSE))=TRUE,"",VLOOKUP($A8,'Tävling 2'!$C$21:$E$32,3,FALSE))</f>
        <v>73</v>
      </c>
      <c r="E8" s="136">
        <f>IF(ISERROR(VLOOKUP($A8,'Tävling 3'!$C$5:$K$16,9,FALSE))=TRUE,"",VLOOKUP($A8,'Tävling 3'!$C$21:$E$32,3,FALSE))</f>
        <v>83</v>
      </c>
      <c r="F8" s="136">
        <f>IF(ISERROR(VLOOKUP($A8,'Tävling 4'!$C$5:$K$16,9,FALSE))=TRUE,"",VLOOKUP($A8,'Tävling 4'!$C$21:$E$32,3,FALSE))</f>
        <v>76</v>
      </c>
      <c r="G8" s="136">
        <f>IF(ISERROR(VLOOKUP($A8,'Tävling 5'!$C$5:$K$16,9,FALSE))=TRUE,"",VLOOKUP($A8,'Tävling 5'!$C$21:$E$32,3,FALSE))</f>
        <v>71</v>
      </c>
      <c r="H8" s="137">
        <f>IF(ISERROR(VLOOKUP($A8,'Tävling 6'!$C$5:$K$16,9,FALSE))=TRUE,"",VLOOKUP($A8,'Tävling 6'!$C$21:$E$32,3,FALSE))</f>
        <v>79</v>
      </c>
      <c r="I8" s="138">
        <v>71</v>
      </c>
      <c r="J8" s="138">
        <v>73</v>
      </c>
      <c r="K8" s="138">
        <v>76</v>
      </c>
      <c r="L8" s="138">
        <v>78</v>
      </c>
      <c r="M8" s="138">
        <v>83</v>
      </c>
      <c r="N8" s="138">
        <v>79</v>
      </c>
      <c r="O8" s="139">
        <f>IF($S$14=0,"",IF(7-COUNTBLANK(I8:N8)&lt;$S$15,"",(I8+IF($S$15&gt;1,J8,0)+IF($S$15&gt;2,K8,0)+IF($S$15&gt;3,IF((COUNTBLANK(N8))=1,(IF((COUNTBLANK(M8))=1,L8,M8)),N8),0))))</f>
        <v>299</v>
      </c>
      <c r="Q8" s="29">
        <v>4</v>
      </c>
      <c r="R8" s="30">
        <v>3</v>
      </c>
      <c r="S8" s="20"/>
    </row>
    <row r="9" spans="1:19" ht="21.95" customHeight="1" x14ac:dyDescent="0.2">
      <c r="A9" s="133" t="str">
        <f>Deltagare!C6</f>
        <v>Fredrik Axén</v>
      </c>
      <c r="B9" s="134">
        <f>VLOOKUP(Deltagare!C6,Deltagare!$C$5:$D$16,2,FALSE)</f>
        <v>7</v>
      </c>
      <c r="C9" s="135">
        <f>IF(ISERROR(VLOOKUP($A9,'Tävling 1'!$C$5:$K$16,9,FALSE))=TRUE,"",VLOOKUP($A9,'Tävling 1'!$C$21:$E$32,3,FALSE))</f>
        <v>74</v>
      </c>
      <c r="D9" s="136">
        <f>IF(ISERROR(VLOOKUP($A9,'Tävling 2'!$C$5:$K$16,9,FALSE))=TRUE,"",VLOOKUP($A9,'Tävling 2'!$C$21:$E$32,3,FALSE))</f>
        <v>77</v>
      </c>
      <c r="E9" s="136">
        <f>IF(ISERROR(VLOOKUP($A9,'Tävling 3'!$C$5:$K$16,9,FALSE))=TRUE,"",VLOOKUP($A9,'Tävling 3'!$C$21:$E$32,3,FALSE))</f>
        <v>79</v>
      </c>
      <c r="F9" s="136">
        <f>IF(ISERROR(VLOOKUP($A9,'Tävling 4'!$C$5:$K$16,9,FALSE))=TRUE,"",VLOOKUP($A9,'Tävling 4'!$C$21:$E$32,3,FALSE))</f>
        <v>72</v>
      </c>
      <c r="G9" s="136" t="str">
        <f>IF(ISERROR(VLOOKUP($A9,'Tävling 5'!$C$5:$K$16,9,FALSE))=TRUE,"",VLOOKUP($A9,'Tävling 5'!$C$21:$E$32,3,FALSE))</f>
        <v>DNS</v>
      </c>
      <c r="H9" s="137">
        <f>IF(ISERROR(VLOOKUP($A9,'Tävling 6'!$C$5:$K$16,9,FALSE))=TRUE,"",VLOOKUP($A9,'Tävling 6'!$C$21:$E$32,3,FALSE))</f>
        <v>77</v>
      </c>
      <c r="I9" s="138">
        <v>72</v>
      </c>
      <c r="J9" s="138">
        <v>74</v>
      </c>
      <c r="K9" s="138">
        <v>77</v>
      </c>
      <c r="L9" s="138">
        <v>79</v>
      </c>
      <c r="M9" s="138" t="s">
        <v>207</v>
      </c>
      <c r="N9" s="138">
        <v>77</v>
      </c>
      <c r="O9" s="139">
        <f>IF($S$14=0,"",IF(7-COUNTBLANK(I9:N9)&lt;$S$15,"",(I9+IF($S$15&gt;1,J9,0)+IF($S$15&gt;2,K9,0)+IF($S$15&gt;3,IF((COUNTBLANK(N9))=1,(IF((COUNTBLANK(M9))=1,L9,M9)),N9),0))))</f>
        <v>300</v>
      </c>
      <c r="Q9" s="29">
        <v>5</v>
      </c>
      <c r="R9" s="30">
        <v>3</v>
      </c>
      <c r="S9" s="20"/>
    </row>
    <row r="10" spans="1:19" ht="21.95" customHeight="1" x14ac:dyDescent="0.2">
      <c r="A10" s="133" t="str">
        <f>Deltagare!C15</f>
        <v>Kenneth Burman</v>
      </c>
      <c r="B10" s="134">
        <f>VLOOKUP(Deltagare!C15,Deltagare!$C$5:$D$16,2,FALSE)</f>
        <v>16.5</v>
      </c>
      <c r="C10" s="135">
        <f>IF(ISERROR(VLOOKUP($A10,'Tävling 1'!$C$5:$K$16,9,FALSE))=TRUE,"",VLOOKUP($A10,'Tävling 1'!$C$21:$E$32,3,FALSE))</f>
        <v>73</v>
      </c>
      <c r="D10" s="136">
        <f>IF(ISERROR(VLOOKUP($A10,'Tävling 2'!$C$5:$K$16,9,FALSE))=TRUE,"",VLOOKUP($A10,'Tävling 2'!$C$21:$E$32,3,FALSE))</f>
        <v>75</v>
      </c>
      <c r="E10" s="136" t="str">
        <f>IF(ISERROR(VLOOKUP($A10,'Tävling 3'!$C$5:$K$16,9,FALSE))=TRUE,"",VLOOKUP($A10,'Tävling 3'!$C$21:$E$32,3,FALSE))</f>
        <v/>
      </c>
      <c r="F10" s="136" t="str">
        <f>IF(ISERROR(VLOOKUP($A10,'Tävling 4'!$C$5:$K$16,9,FALSE))=TRUE,"",VLOOKUP($A10,'Tävling 4'!$C$21:$E$32,3,FALSE))</f>
        <v/>
      </c>
      <c r="G10" s="136">
        <f>IF(ISERROR(VLOOKUP($A10,'Tävling 5'!$C$5:$K$16,9,FALSE))=TRUE,"",VLOOKUP($A10,'Tävling 5'!$C$21:$E$32,3,FALSE))</f>
        <v>74</v>
      </c>
      <c r="H10" s="137">
        <f>IF(ISERROR(VLOOKUP($A10,'Tävling 6'!$C$5:$K$16,9,FALSE))=TRUE,"",VLOOKUP($A10,'Tävling 6'!$C$21:$E$32,3,FALSE))</f>
        <v>78</v>
      </c>
      <c r="I10" s="138">
        <v>73</v>
      </c>
      <c r="J10" s="138">
        <v>74</v>
      </c>
      <c r="K10" s="138">
        <v>75</v>
      </c>
      <c r="L10" s="138" t="s">
        <v>205</v>
      </c>
      <c r="M10" s="138" t="s">
        <v>205</v>
      </c>
      <c r="N10" s="138">
        <v>78</v>
      </c>
      <c r="O10" s="139">
        <f>IF($S$14=0,"",IF(7-COUNTBLANK(I10:N10)&lt;$S$15,"",(I10+IF($S$15&gt;1,J10,0)+IF($S$15&gt;2,K10,0)+IF($S$15&gt;3,IF((COUNTBLANK(N10))=1,(IF((COUNTBLANK(M10))=1,L10,M10)),N10),0))))</f>
        <v>300</v>
      </c>
      <c r="Q10" s="29">
        <v>6</v>
      </c>
      <c r="R10" s="30">
        <v>4</v>
      </c>
      <c r="S10" s="20"/>
    </row>
    <row r="11" spans="1:19" ht="21.95" customHeight="1" thickBot="1" x14ac:dyDescent="0.25">
      <c r="A11" s="133" t="str">
        <f>Deltagare!C5</f>
        <v>Håkan Dahl</v>
      </c>
      <c r="B11" s="134">
        <f>VLOOKUP(Deltagare!C5,Deltagare!$C$5:$D$16,2,FALSE)</f>
        <v>6.3</v>
      </c>
      <c r="C11" s="135">
        <f>IF(ISERROR(VLOOKUP($A11,'Tävling 1'!$C$5:$K$16,9,FALSE))=TRUE,"",VLOOKUP($A11,'Tävling 1'!$C$21:$E$32,3,FALSE))</f>
        <v>78</v>
      </c>
      <c r="D11" s="136">
        <f>IF(ISERROR(VLOOKUP($A11,'Tävling 2'!$C$5:$K$16,9,FALSE))=TRUE,"",VLOOKUP($A11,'Tävling 2'!$C$21:$E$32,3,FALSE))</f>
        <v>71</v>
      </c>
      <c r="E11" s="136" t="str">
        <f>IF(ISERROR(VLOOKUP($A11,'Tävling 3'!$C$5:$K$16,9,FALSE))=TRUE,"",VLOOKUP($A11,'Tävling 3'!$C$21:$E$32,3,FALSE))</f>
        <v/>
      </c>
      <c r="F11" s="136">
        <f>IF(ISERROR(VLOOKUP($A11,'Tävling 4'!$C$5:$K$16,9,FALSE))=TRUE,"",VLOOKUP($A11,'Tävling 4'!$C$21:$E$32,3,FALSE))</f>
        <v>75</v>
      </c>
      <c r="G11" s="136">
        <f>IF(ISERROR(VLOOKUP($A11,'Tävling 5'!$C$5:$K$16,9,FALSE))=TRUE,"",VLOOKUP($A11,'Tävling 5'!$C$21:$E$32,3,FALSE))</f>
        <v>83</v>
      </c>
      <c r="H11" s="137">
        <f>IF(ISERROR(VLOOKUP($A11,'Tävling 6'!$C$5:$K$16,9,FALSE))=TRUE,"",VLOOKUP($A11,'Tävling 6'!$C$21:$E$32,3,FALSE))</f>
        <v>78</v>
      </c>
      <c r="I11" s="138">
        <v>71</v>
      </c>
      <c r="J11" s="138">
        <v>75</v>
      </c>
      <c r="K11" s="138">
        <v>78</v>
      </c>
      <c r="L11" s="138">
        <v>83</v>
      </c>
      <c r="M11" s="138" t="s">
        <v>205</v>
      </c>
      <c r="N11" s="138">
        <v>78</v>
      </c>
      <c r="O11" s="139">
        <f>IF($S$14=0,"",IF(7-COUNTBLANK(I11:N11)&lt;$S$15,"",(I11+IF($S$15&gt;1,J11,0)+IF($S$15&gt;2,K11,0)+IF($S$15&gt;3,IF((COUNTBLANK(N11))=1,(IF((COUNTBLANK(M11))=1,L11,M11)),N11),0))))</f>
        <v>302</v>
      </c>
      <c r="Q11" s="27">
        <v>7</v>
      </c>
      <c r="R11" s="28">
        <v>4</v>
      </c>
      <c r="S11" s="20"/>
    </row>
    <row r="12" spans="1:19" ht="21.95" customHeight="1" x14ac:dyDescent="0.2">
      <c r="A12" s="133" t="str">
        <f>Deltagare!C9</f>
        <v>Tobias Jansson</v>
      </c>
      <c r="B12" s="134">
        <f>VLOOKUP(Deltagare!C9,Deltagare!$C$5:$D$16,2,FALSE)</f>
        <v>9.6999999999999993</v>
      </c>
      <c r="C12" s="135">
        <f>IF(ISERROR(VLOOKUP($A12,'Tävling 1'!$C$5:$K$16,9,FALSE))=TRUE,"",VLOOKUP($A12,'Tävling 1'!$C$21:$E$32,3,FALSE))</f>
        <v>86</v>
      </c>
      <c r="D12" s="136">
        <f>IF(ISERROR(VLOOKUP($A12,'Tävling 2'!$C$5:$K$16,9,FALSE))=TRUE,"",VLOOKUP($A12,'Tävling 2'!$C$21:$E$32,3,FALSE))</f>
        <v>76</v>
      </c>
      <c r="E12" s="136">
        <f>IF(ISERROR(VLOOKUP($A12,'Tävling 3'!$C$5:$K$16,9,FALSE))=TRUE,"",VLOOKUP($A12,'Tävling 3'!$C$21:$E$32,3,FALSE))</f>
        <v>77</v>
      </c>
      <c r="F12" s="136">
        <f>IF(ISERROR(VLOOKUP($A12,'Tävling 4'!$C$5:$K$16,9,FALSE))=TRUE,"",VLOOKUP($A12,'Tävling 4'!$C$21:$E$32,3,FALSE))</f>
        <v>76</v>
      </c>
      <c r="G12" s="136">
        <f>IF(ISERROR(VLOOKUP($A12,'Tävling 5'!$C$5:$K$16,9,FALSE))=TRUE,"",VLOOKUP($A12,'Tävling 5'!$C$21:$E$32,3,FALSE))</f>
        <v>78</v>
      </c>
      <c r="H12" s="137">
        <f>IF(ISERROR(VLOOKUP($A12,'Tävling 6'!$C$5:$K$16,9,FALSE))=TRUE,"",VLOOKUP($A12,'Tävling 6'!$C$21:$E$32,3,FALSE))</f>
        <v>73</v>
      </c>
      <c r="I12" s="138">
        <v>76</v>
      </c>
      <c r="J12" s="138">
        <v>76</v>
      </c>
      <c r="K12" s="138">
        <v>77</v>
      </c>
      <c r="L12" s="138">
        <v>78</v>
      </c>
      <c r="M12" s="138">
        <v>86</v>
      </c>
      <c r="N12" s="138">
        <v>73</v>
      </c>
      <c r="O12" s="139">
        <f>IF($S$14=0,"",IF(7-COUNTBLANK(I12:N12)&lt;$S$15,"",(I12+IF($S$15&gt;1,J12,0)+IF($S$15&gt;2,K12,0)+IF($S$15&gt;3,IF((COUNTBLANK(N12))=1,(IF((COUNTBLANK(M12))=1,L12,M12)),N12),0))))</f>
        <v>302</v>
      </c>
      <c r="Q12" s="42"/>
      <c r="R12" s="42"/>
      <c r="S12" s="20"/>
    </row>
    <row r="13" spans="1:19" ht="21.95" customHeight="1" thickBot="1" x14ac:dyDescent="0.25">
      <c r="A13" s="133" t="str">
        <f>Deltagare!C13</f>
        <v>Tommy Mjörnerud</v>
      </c>
      <c r="B13" s="134">
        <f>VLOOKUP(Deltagare!C13,Deltagare!$C$5:$D$16,2,FALSE)</f>
        <v>11.2</v>
      </c>
      <c r="C13" s="135">
        <f>IF(ISERROR(VLOOKUP($A13,'Tävling 1'!$C$5:$K$16,9,FALSE))=TRUE,"",VLOOKUP($A13,'Tävling 1'!$C$21:$E$32,3,FALSE))</f>
        <v>77</v>
      </c>
      <c r="D13" s="136">
        <f>IF(ISERROR(VLOOKUP($A13,'Tävling 2'!$C$5:$K$16,9,FALSE))=TRUE,"",VLOOKUP($A13,'Tävling 2'!$C$21:$E$32,3,FALSE))</f>
        <v>72</v>
      </c>
      <c r="E13" s="136">
        <f>IF(ISERROR(VLOOKUP($A13,'Tävling 3'!$C$5:$K$16,9,FALSE))=TRUE,"",VLOOKUP($A13,'Tävling 3'!$C$21:$E$32,3,FALSE))</f>
        <v>78</v>
      </c>
      <c r="F13" s="136">
        <f>IF(ISERROR(VLOOKUP($A13,'Tävling 4'!$C$5:$K$16,9,FALSE))=TRUE,"",VLOOKUP($A13,'Tävling 4'!$C$21:$E$32,3,FALSE))</f>
        <v>78</v>
      </c>
      <c r="G13" s="136">
        <f>IF(ISERROR(VLOOKUP($A13,'Tävling 5'!$C$5:$K$16,9,FALSE))=TRUE,"",VLOOKUP($A13,'Tävling 5'!$C$21:$E$32,3,FALSE))</f>
        <v>80</v>
      </c>
      <c r="H13" s="137">
        <f>IF(ISERROR(VLOOKUP($A13,'Tävling 6'!$C$5:$K$16,9,FALSE))=TRUE,"",VLOOKUP($A13,'Tävling 6'!$C$21:$E$32,3,FALSE))</f>
        <v>78</v>
      </c>
      <c r="I13" s="138">
        <v>72</v>
      </c>
      <c r="J13" s="138">
        <v>77</v>
      </c>
      <c r="K13" s="138">
        <v>78</v>
      </c>
      <c r="L13" s="138">
        <v>78</v>
      </c>
      <c r="M13" s="138">
        <v>80</v>
      </c>
      <c r="N13" s="138">
        <v>78</v>
      </c>
      <c r="O13" s="139">
        <f>IF($S$14=0,"",IF(7-COUNTBLANK(I13:N13)&lt;$S$15,"",(I13+IF($S$15&gt;1,J13,0)+IF($S$15&gt;2,K13,0)+IF($S$15&gt;3,IF((COUNTBLANK(N13))=1,(IF((COUNTBLANK(M13))=1,L13,M13)),N13),0))))</f>
        <v>305</v>
      </c>
      <c r="Q13" s="20"/>
      <c r="R13" s="20"/>
      <c r="S13" s="20"/>
    </row>
    <row r="14" spans="1:19" ht="21.95" customHeight="1" x14ac:dyDescent="0.2">
      <c r="A14" s="133" t="str">
        <f>Deltagare!C16</f>
        <v>Robert Asp</v>
      </c>
      <c r="B14" s="134">
        <f>VLOOKUP(Deltagare!C16,Deltagare!$C$5:$D$16,2,FALSE)</f>
        <v>17.2</v>
      </c>
      <c r="C14" s="135">
        <f>IF(ISERROR(VLOOKUP($A14,'Tävling 1'!$C$5:$K$16,9,FALSE))=TRUE,"",VLOOKUP($A14,'Tävling 1'!$C$21:$E$32,3,FALSE))</f>
        <v>77</v>
      </c>
      <c r="D14" s="136">
        <f>IF(ISERROR(VLOOKUP($A14,'Tävling 2'!$C$5:$K$16,9,FALSE))=TRUE,"",VLOOKUP($A14,'Tävling 2'!$C$21:$E$32,3,FALSE))</f>
        <v>70</v>
      </c>
      <c r="E14" s="136">
        <f>IF(ISERROR(VLOOKUP($A14,'Tävling 3'!$C$5:$K$16,9,FALSE))=TRUE,"",VLOOKUP($A14,'Tävling 3'!$C$21:$E$32,3,FALSE))</f>
        <v>79</v>
      </c>
      <c r="F14" s="136" t="str">
        <f>IF(ISERROR(VLOOKUP($A14,'Tävling 4'!$C$5:$K$16,9,FALSE))=TRUE,"",VLOOKUP($A14,'Tävling 4'!$C$21:$E$32,3,FALSE))</f>
        <v/>
      </c>
      <c r="G14" s="136" t="str">
        <f>IF(ISERROR(VLOOKUP($A14,'Tävling 5'!$C$5:$K$16,9,FALSE))=TRUE,"",VLOOKUP($A14,'Tävling 5'!$C$21:$E$32,3,FALSE))</f>
        <v>DNS</v>
      </c>
      <c r="H14" s="137">
        <f>IF(ISERROR(VLOOKUP($A14,'Tävling 6'!$C$5:$K$16,9,FALSE))=TRUE,"",VLOOKUP($A14,'Tävling 6'!$C$21:$E$32,3,FALSE))</f>
        <v>79</v>
      </c>
      <c r="I14" s="138">
        <v>70</v>
      </c>
      <c r="J14" s="138">
        <v>77</v>
      </c>
      <c r="K14" s="138">
        <v>79</v>
      </c>
      <c r="L14" s="138" t="s">
        <v>205</v>
      </c>
      <c r="M14" s="138" t="s">
        <v>207</v>
      </c>
      <c r="N14" s="138">
        <v>79</v>
      </c>
      <c r="O14" s="139">
        <f>IF($S$14=0,"",IF(7-COUNTBLANK(I14:N14)&lt;$S$15,"",(I14+IF($S$15&gt;1,J14,0)+IF($S$15&gt;2,K14,0)+IF($S$15&gt;3,IF((COUNTBLANK(N14))=1,(IF((COUNTBLANK(M14))=1,L14,M14)),N14),0))))</f>
        <v>305</v>
      </c>
      <c r="Q14" s="31" t="s">
        <v>14</v>
      </c>
      <c r="R14" s="32"/>
      <c r="S14" s="108">
        <v>6</v>
      </c>
    </row>
    <row r="15" spans="1:19" ht="21.95" customHeight="1" thickBot="1" x14ac:dyDescent="0.25">
      <c r="A15" s="111" t="str">
        <f>Deltagare!C14</f>
        <v>Jörgen Granell</v>
      </c>
      <c r="B15" s="76">
        <f>VLOOKUP(Deltagare!C14,Deltagare!$C$5:$D$16,2,FALSE)</f>
        <v>14.9</v>
      </c>
      <c r="C15" s="115">
        <f>IF(ISERROR(VLOOKUP($A15,'Tävling 1'!$C$5:$K$16,9,FALSE))=TRUE,"",VLOOKUP($A15,'Tävling 1'!$C$21:$E$32,3,FALSE))</f>
        <v>91</v>
      </c>
      <c r="D15" s="116">
        <f>IF(ISERROR(VLOOKUP($A15,'Tävling 2'!$C$5:$K$16,9,FALSE))=TRUE,"",VLOOKUP($A15,'Tävling 2'!$C$21:$E$32,3,FALSE))</f>
        <v>78</v>
      </c>
      <c r="E15" s="116">
        <f>IF(ISERROR(VLOOKUP($A15,'Tävling 3'!$C$5:$K$16,9,FALSE))=TRUE,"",VLOOKUP($A15,'Tävling 3'!$C$21:$E$32,3,FALSE))</f>
        <v>93</v>
      </c>
      <c r="F15" s="116">
        <f>IF(ISERROR(VLOOKUP($A15,'Tävling 4'!$C$5:$K$16,9,FALSE))=TRUE,"",VLOOKUP($A15,'Tävling 4'!$C$21:$E$32,3,FALSE))</f>
        <v>79</v>
      </c>
      <c r="G15" s="116">
        <f>IF(ISERROR(VLOOKUP($A15,'Tävling 5'!$C$5:$K$16,9,FALSE))=TRUE,"",VLOOKUP($A15,'Tävling 5'!$C$21:$E$32,3,FALSE))</f>
        <v>79</v>
      </c>
      <c r="H15" s="117">
        <f>IF(ISERROR(VLOOKUP($A15,'Tävling 6'!$C$5:$K$16,9,FALSE))=TRUE,"",VLOOKUP($A15,'Tävling 6'!$C$21:$E$32,3,FALSE))</f>
        <v>83</v>
      </c>
      <c r="I15" s="104">
        <v>78</v>
      </c>
      <c r="J15" s="104">
        <v>79</v>
      </c>
      <c r="K15" s="104">
        <v>79</v>
      </c>
      <c r="L15" s="104">
        <v>91</v>
      </c>
      <c r="M15" s="104">
        <v>93</v>
      </c>
      <c r="N15" s="104">
        <v>83</v>
      </c>
      <c r="O15" s="131">
        <f>IF($S$14=0,"",IF(7-COUNTBLANK(I15:N15)&lt;$S$15,"",(I15+IF($S$15&gt;1,J15,0)+IF($S$15&gt;2,K15,0)+IF($S$15&gt;3,IF((COUNTBLANK(N15))=1,(IF((COUNTBLANK(M15))=1,L15,M15)),N15),0))))</f>
        <v>319</v>
      </c>
      <c r="Q15" s="33" t="s">
        <v>15</v>
      </c>
      <c r="R15" s="34"/>
      <c r="S15" s="107">
        <f>VLOOKUP(S14,Q4:R11,2,FALSE)</f>
        <v>4</v>
      </c>
    </row>
    <row r="16" spans="1:19" ht="15" customHeight="1" x14ac:dyDescent="0.2">
      <c r="A16" s="291" t="s">
        <v>12</v>
      </c>
      <c r="B16" s="292"/>
      <c r="C16" s="77">
        <f>IF(COUNTBLANK('Tävling 1'!I1:I1)=1,"",'Tävling 1'!I1:I1)</f>
        <v>42875</v>
      </c>
      <c r="D16" s="78">
        <f>IF(COUNTBLANK('Tävling 2'!I1:I1)=1,"",'Tävling 2'!I1:I1)</f>
        <v>42889</v>
      </c>
      <c r="E16" s="78">
        <f>IF(COUNTBLANK('Tävling 3'!I1:I1)=1,"",'Tävling 3'!I1:I1)</f>
        <v>42903</v>
      </c>
      <c r="F16" s="78">
        <f>IF(COUNTBLANK('Tävling 4'!I1:I1)=1,"",'Tävling 4'!$I$1)</f>
        <v>42917</v>
      </c>
      <c r="G16" s="78">
        <f>IF(COUNTBLANK('Tävling 5'!I1:I1)=1,"",'Tävling 5'!I1:I1)</f>
        <v>42966</v>
      </c>
      <c r="H16" s="100">
        <f>IF(COUNTBLANK('Tävling 6'!I1:I1)=1,"",'Tävling 6'!I1:I1)</f>
        <v>42994</v>
      </c>
      <c r="Q16" s="21"/>
      <c r="R16" s="21"/>
    </row>
    <row r="17" spans="1:19" ht="217.5" customHeight="1" thickBot="1" x14ac:dyDescent="0.25">
      <c r="A17" s="293" t="s">
        <v>9</v>
      </c>
      <c r="B17" s="294"/>
      <c r="C17" s="132" t="str">
        <f>IF(COUNTBLANK('Tävling 1'!$D$1)=1,"",'Tävling 1'!$D$1)</f>
        <v>Arboga GK</v>
      </c>
      <c r="D17" s="79" t="str">
        <f>IF(COUNTBLANK('Tävling 2'!$D$1)=1,"",'Tävling 2'!$D$1)</f>
        <v>Arboga GK</v>
      </c>
      <c r="E17" s="79" t="str">
        <f>IF(COUNTBLANK('Tävling 3'!$D$1)=1,"",'Tävling 3'!$D$1)</f>
        <v>Arboga GK</v>
      </c>
      <c r="F17" s="79" t="str">
        <f>IF(COUNTBLANK('Tävling 4'!$D$1)=1,"",'Tävling 4'!$D$1)</f>
        <v>Arboga GK</v>
      </c>
      <c r="G17" s="79" t="str">
        <f>IF(COUNTBLANK('Tävling 5'!$D$1)=1,"",'Tävling 5'!$D$1)</f>
        <v>Köpings GK</v>
      </c>
      <c r="H17" s="101" t="str">
        <f>IF(COUNTBLANK('Tävling 6'!$D$1)=1,"",'Tävling 6'!$D$1)</f>
        <v>Arboga GK</v>
      </c>
      <c r="I17" s="22"/>
      <c r="J17" s="23"/>
      <c r="K17" s="22"/>
      <c r="L17" s="22"/>
      <c r="M17" s="22"/>
      <c r="N17" s="22"/>
      <c r="O17" s="22"/>
      <c r="Q17" s="23"/>
      <c r="R17" s="23"/>
      <c r="S17" s="23"/>
    </row>
  </sheetData>
  <sortState ref="A5:O15">
    <sortCondition ref="O4"/>
    <sortCondition ref="B4"/>
  </sortState>
  <mergeCells count="5">
    <mergeCell ref="A16:B16"/>
    <mergeCell ref="A17:B17"/>
    <mergeCell ref="A1:O1"/>
    <mergeCell ref="C2:H2"/>
    <mergeCell ref="I2:N2"/>
  </mergeCells>
  <phoneticPr fontId="0" type="noConversion"/>
  <pageMargins left="0.75" right="0.75" top="0.47" bottom="0.2" header="0.5" footer="0.22"/>
  <pageSetup paperSize="9" scale="56" orientation="landscape" horizontalDpi="4294967294" verticalDpi="360" r:id="rId1"/>
  <headerFooter alignWithMargins="0"/>
  <drawing r:id="rId2"/>
  <webPublishItems count="1">
    <webPublishItem id="8960" divId="Golftour 2008 Deltävling5_8960" sourceType="range" sourceRef="A2:O17" destinationFile="C:\Håkan Dahl\Golf\Götlunda Golf Tour GGT\Golftour 2008\Resultat4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011">
    <pageSetUpPr fitToPage="1"/>
  </sheetPr>
  <dimension ref="A1:M34"/>
  <sheetViews>
    <sheetView showGridLines="0" topLeftCell="A2" zoomScaleNormal="100" workbookViewId="0">
      <selection activeCell="E32" sqref="E32"/>
    </sheetView>
  </sheetViews>
  <sheetFormatPr defaultRowHeight="12.75" x14ac:dyDescent="0.2"/>
  <cols>
    <col min="1" max="1" width="5.7109375" style="15" customWidth="1"/>
    <col min="2" max="2" width="10.7109375" style="15" hidden="1" customWidth="1"/>
    <col min="3" max="3" width="50.7109375" style="15" customWidth="1"/>
    <col min="4" max="11" width="14.7109375" style="17" customWidth="1"/>
    <col min="12" max="12" width="4.7109375" style="17" customWidth="1"/>
    <col min="13" max="16384" width="9.140625" style="15"/>
  </cols>
  <sheetData>
    <row r="1" spans="1:13" s="3" customFormat="1" ht="21" customHeight="1" x14ac:dyDescent="0.2">
      <c r="C1" s="150" t="s">
        <v>9</v>
      </c>
      <c r="D1" s="153" t="s">
        <v>64</v>
      </c>
      <c r="E1" s="153"/>
      <c r="F1" s="39"/>
      <c r="G1" s="39"/>
      <c r="H1" s="150" t="s">
        <v>12</v>
      </c>
      <c r="I1" s="304">
        <v>42875</v>
      </c>
      <c r="J1" s="304"/>
      <c r="K1" s="151"/>
      <c r="L1" s="152"/>
    </row>
    <row r="2" spans="1:13" ht="21" customHeight="1" x14ac:dyDescent="0.2">
      <c r="C2" s="39"/>
      <c r="D2" s="39"/>
      <c r="E2" s="39"/>
      <c r="F2" s="39"/>
      <c r="G2" s="39"/>
      <c r="H2" s="39"/>
      <c r="I2" s="39"/>
      <c r="J2" s="39"/>
    </row>
    <row r="3" spans="1:13" ht="21" customHeight="1" thickBot="1" x14ac:dyDescent="0.25">
      <c r="C3" s="39"/>
      <c r="D3" s="39"/>
      <c r="E3" s="39"/>
      <c r="F3" s="39"/>
      <c r="G3" s="39"/>
      <c r="H3" s="39"/>
      <c r="I3" s="39"/>
      <c r="J3" s="39"/>
    </row>
    <row r="4" spans="1:13" s="24" customFormat="1" ht="26.25" thickBot="1" x14ac:dyDescent="0.25">
      <c r="A4" s="86"/>
      <c r="B4" s="87"/>
      <c r="C4" s="81" t="s">
        <v>0</v>
      </c>
      <c r="D4" s="82" t="s">
        <v>8</v>
      </c>
      <c r="E4" s="83" t="s">
        <v>160</v>
      </c>
      <c r="F4" s="84" t="s">
        <v>11</v>
      </c>
      <c r="G4" s="84" t="s">
        <v>2</v>
      </c>
      <c r="H4" s="85" t="s">
        <v>13</v>
      </c>
      <c r="I4" s="95" t="s">
        <v>161</v>
      </c>
      <c r="J4" s="88" t="s">
        <v>158</v>
      </c>
      <c r="K4" s="96" t="s">
        <v>162</v>
      </c>
      <c r="L4" s="19"/>
    </row>
    <row r="5" spans="1:13" ht="21" customHeight="1" x14ac:dyDescent="0.2">
      <c r="A5" s="144">
        <v>1</v>
      </c>
      <c r="B5" s="129" t="s">
        <v>166</v>
      </c>
      <c r="C5" s="161" t="s">
        <v>3</v>
      </c>
      <c r="D5" s="173">
        <v>7</v>
      </c>
      <c r="E5" s="129" t="s">
        <v>4</v>
      </c>
      <c r="F5" s="75" t="s">
        <v>5</v>
      </c>
      <c r="G5" s="311">
        <f>IF(A5&gt;COUNTA($B$5:$B$16),"",IF(4*(ROUNDUP((COUNTA($B$5:$B$16)/4),0)-(COUNTA($B$5:$B$16)/4))&gt;INT(A5/3-1/3),INT(A5/3+2/3),INT((A5+4*(ROUNDUP((COUNTA($B$5:$B$16)/4),0)-(COUNTA($B$5:$B$16)/4))-0.25)/4)+1))</f>
        <v>1</v>
      </c>
      <c r="H5" s="305" t="s">
        <v>195</v>
      </c>
      <c r="I5" s="175">
        <v>85</v>
      </c>
      <c r="J5" s="75">
        <f>IF(A5&gt;COUNTA($B$5:$B$16),"",ROUND(IF(VLOOKUP(C5,Deltagare!$C$5:$F$16,3,FALSE)="Herr",IF(VLOOKUP(C5,Deltagare!$C$5:$F$16,4,FALSE)="Gul",VLOOKUP($D$1,Slope!$A$4:$J$91,2,FALSE),VLOOKUP($D$1,Slope!$A$4:$J$91,4,FALSE)),IF(VLOOKUP(C5,Deltagare!$C$5:$F$16,4,FALSE)="Gul",VLOOKUP($D$1,Slope!$A$4:$J$91,6,FALSE),VLOOKUP($D$1,Slope!$A$4:$J$91,8,FALSE)))-VLOOKUP($D$1,Slope!$A$4:$J$91,10,FALSE)+D5*IF(VLOOKUP(C5,Deltagare!$C$5:$F$16,3,FALSE)="Herr",IF(VLOOKUP(C5,Deltagare!$C$5:$F$16,4,FALSE)="Gul",VLOOKUP($D$1,Slope!$A$4:$J$91,3,FALSE),VLOOKUP($D$1,Slope!$A$4:$J$91,5,FALSE)),IF(VLOOKUP(C5,Deltagare!$C$5:$F$16,4,FALSE)="Gul",VLOOKUP($D$1,Slope!$A$4:$J$91,7,FALSE),VLOOKUP($D$1,Slope!$A$4:$J$91,9,FALSE)))/113,0))</f>
        <v>7</v>
      </c>
      <c r="K5" s="176">
        <f t="shared" ref="K5:K16" si="0">IF(COUNT(I5),I5-J5,"")</f>
        <v>78</v>
      </c>
      <c r="L5" s="20"/>
    </row>
    <row r="6" spans="1:13" ht="21" customHeight="1" x14ac:dyDescent="0.2">
      <c r="A6" s="145">
        <v>2</v>
      </c>
      <c r="B6" s="146" t="s">
        <v>166</v>
      </c>
      <c r="C6" s="162" t="s">
        <v>91</v>
      </c>
      <c r="D6" s="166">
        <v>7.5</v>
      </c>
      <c r="E6" s="146" t="s">
        <v>4</v>
      </c>
      <c r="F6" s="147" t="s">
        <v>5</v>
      </c>
      <c r="G6" s="312"/>
      <c r="H6" s="306"/>
      <c r="I6" s="177">
        <v>82</v>
      </c>
      <c r="J6" s="147">
        <f>IF(A6&gt;COUNTA($B$5:$B$16),"",ROUND(IF(VLOOKUP(C6,Deltagare!$C$5:$F$16,3,FALSE)="Herr",IF(VLOOKUP(C6,Deltagare!$C$5:$F$16,4,FALSE)="Gul",VLOOKUP($D$1,Slope!$A$4:$J$91,2,FALSE),VLOOKUP($D$1,Slope!$A$4:$J$91,4,FALSE)),IF(VLOOKUP(C6,Deltagare!$C$5:$F$16,4,FALSE)="Gul",VLOOKUP($D$1,Slope!$A$4:$J$91,6,FALSE),VLOOKUP($D$1,Slope!$A$4:$J$91,8,FALSE)))-VLOOKUP($D$1,Slope!$A$4:$J$91,10,FALSE)+D6*IF(VLOOKUP(C6,Deltagare!$C$5:$F$16,3,FALSE)="Herr",IF(VLOOKUP(C6,Deltagare!$C$5:$F$16,4,FALSE)="Gul",VLOOKUP($D$1,Slope!$A$4:$J$91,3,FALSE),VLOOKUP($D$1,Slope!$A$4:$J$91,5,FALSE)),IF(VLOOKUP(C6,Deltagare!$C$5:$F$16,4,FALSE)="Gul",VLOOKUP($D$1,Slope!$A$4:$J$91,7,FALSE),VLOOKUP($D$1,Slope!$A$4:$J$91,9,FALSE)))/113,0))</f>
        <v>8</v>
      </c>
      <c r="K6" s="165">
        <f t="shared" si="0"/>
        <v>74</v>
      </c>
      <c r="L6" s="20"/>
    </row>
    <row r="7" spans="1:13" ht="21" customHeight="1" x14ac:dyDescent="0.2">
      <c r="A7" s="145">
        <v>3</v>
      </c>
      <c r="B7" s="146" t="s">
        <v>166</v>
      </c>
      <c r="C7" s="162" t="s">
        <v>92</v>
      </c>
      <c r="D7" s="166">
        <v>9.5</v>
      </c>
      <c r="E7" s="146" t="s">
        <v>4</v>
      </c>
      <c r="F7" s="147" t="s">
        <v>5</v>
      </c>
      <c r="G7" s="312"/>
      <c r="H7" s="306"/>
      <c r="I7" s="177">
        <v>95</v>
      </c>
      <c r="J7" s="147">
        <f>IF(A7&gt;COUNTA($B$5:$B$16),"",ROUND(IF(VLOOKUP(C7,Deltagare!$C$5:$F$16,3,FALSE)="Herr",IF(VLOOKUP(C7,Deltagare!$C$5:$F$16,4,FALSE)="Gul",VLOOKUP($D$1,Slope!$A$4:$J$91,2,FALSE),VLOOKUP($D$1,Slope!$A$4:$J$91,4,FALSE)),IF(VLOOKUP(C7,Deltagare!$C$5:$F$16,4,FALSE)="Gul",VLOOKUP($D$1,Slope!$A$4:$J$91,6,FALSE),VLOOKUP($D$1,Slope!$A$4:$J$91,8,FALSE)))-VLOOKUP($D$1,Slope!$A$4:$J$91,10,FALSE)+D7*IF(VLOOKUP(C7,Deltagare!$C$5:$F$16,3,FALSE)="Herr",IF(VLOOKUP(C7,Deltagare!$C$5:$F$16,4,FALSE)="Gul",VLOOKUP($D$1,Slope!$A$4:$J$91,3,FALSE),VLOOKUP($D$1,Slope!$A$4:$J$91,5,FALSE)),IF(VLOOKUP(C7,Deltagare!$C$5:$F$16,4,FALSE)="Gul",VLOOKUP($D$1,Slope!$A$4:$J$91,7,FALSE),VLOOKUP($D$1,Slope!$A$4:$J$91,9,FALSE)))/113,0))</f>
        <v>10</v>
      </c>
      <c r="K7" s="165">
        <f t="shared" si="0"/>
        <v>85</v>
      </c>
      <c r="L7" s="20"/>
    </row>
    <row r="8" spans="1:13" ht="21" customHeight="1" x14ac:dyDescent="0.2">
      <c r="A8" s="185">
        <v>4</v>
      </c>
      <c r="B8" s="128" t="s">
        <v>166</v>
      </c>
      <c r="C8" s="186" t="s">
        <v>94</v>
      </c>
      <c r="D8" s="187">
        <v>9.4</v>
      </c>
      <c r="E8" s="128" t="s">
        <v>4</v>
      </c>
      <c r="F8" s="98" t="s">
        <v>5</v>
      </c>
      <c r="G8" s="313"/>
      <c r="H8" s="307"/>
      <c r="I8" s="188">
        <v>90</v>
      </c>
      <c r="J8" s="98">
        <f>IF(A8&gt;COUNTA($B$5:$B$16),"",ROUND(IF(VLOOKUP(C8,Deltagare!$C$5:$F$16,3,FALSE)="Herr",IF(VLOOKUP(C8,Deltagare!$C$5:$F$16,4,FALSE)="Gul",VLOOKUP($D$1,Slope!$A$4:$J$91,2,FALSE),VLOOKUP($D$1,Slope!$A$4:$J$91,4,FALSE)),IF(VLOOKUP(C8,Deltagare!$C$5:$F$16,4,FALSE)="Gul",VLOOKUP($D$1,Slope!$A$4:$J$91,6,FALSE),VLOOKUP($D$1,Slope!$A$4:$J$91,8,FALSE)))-VLOOKUP($D$1,Slope!$A$4:$J$91,10,FALSE)+D8*IF(VLOOKUP(C8,Deltagare!$C$5:$F$16,3,FALSE)="Herr",IF(VLOOKUP(C8,Deltagare!$C$5:$F$16,4,FALSE)="Gul",VLOOKUP($D$1,Slope!$A$4:$J$91,3,FALSE),VLOOKUP($D$1,Slope!$A$4:$J$91,5,FALSE)),IF(VLOOKUP(C8,Deltagare!$C$5:$F$16,4,FALSE)="Gul",VLOOKUP($D$1,Slope!$A$4:$J$91,7,FALSE),VLOOKUP($D$1,Slope!$A$4:$J$91,9,FALSE)))/113,0))</f>
        <v>10</v>
      </c>
      <c r="K8" s="189">
        <f t="shared" si="0"/>
        <v>80</v>
      </c>
      <c r="L8" s="20"/>
    </row>
    <row r="9" spans="1:13" ht="21" customHeight="1" x14ac:dyDescent="0.2">
      <c r="A9" s="144">
        <v>5</v>
      </c>
      <c r="B9" s="190" t="s">
        <v>166</v>
      </c>
      <c r="C9" s="161" t="s">
        <v>99</v>
      </c>
      <c r="D9" s="191">
        <v>10.6</v>
      </c>
      <c r="E9" s="190" t="s">
        <v>4</v>
      </c>
      <c r="F9" s="192" t="s">
        <v>5</v>
      </c>
      <c r="G9" s="311">
        <f>IF(A9&gt;COUNTA($B$5:$B$16),"",IF(4*(ROUNDUP((COUNTA($B$5:$B$16)/4),0)-(COUNTA($B$5:$B$16)/4))&gt;INT(A9/3-1/3),INT(A9/3+2/3),INT((A9+4*(ROUNDUP((COUNTA($B$5:$B$16)/4),0)-(COUNTA($B$5:$B$16)/4))-0.25)/4)+1))</f>
        <v>2</v>
      </c>
      <c r="H9" s="305" t="s">
        <v>196</v>
      </c>
      <c r="I9" s="193">
        <v>97</v>
      </c>
      <c r="J9" s="192">
        <f>IF(A9&gt;COUNTA($B$5:$B$16),"",ROUND(IF(VLOOKUP(C9,Deltagare!$C$5:$F$16,3,FALSE)="Herr",IF(VLOOKUP(C9,Deltagare!$C$5:$F$16,4,FALSE)="Gul",VLOOKUP($D$1,Slope!$A$4:$J$91,2,FALSE),VLOOKUP($D$1,Slope!$A$4:$J$91,4,FALSE)),IF(VLOOKUP(C9,Deltagare!$C$5:$F$16,4,FALSE)="Gul",VLOOKUP($D$1,Slope!$A$4:$J$91,6,FALSE),VLOOKUP($D$1,Slope!$A$4:$J$91,8,FALSE)))-VLOOKUP($D$1,Slope!$A$4:$J$91,10,FALSE)+D9*IF(VLOOKUP(C9,Deltagare!$C$5:$F$16,3,FALSE)="Herr",IF(VLOOKUP(C9,Deltagare!$C$5:$F$16,4,FALSE)="Gul",VLOOKUP($D$1,Slope!$A$4:$J$91,3,FALSE),VLOOKUP($D$1,Slope!$A$4:$J$91,5,FALSE)),IF(VLOOKUP(C9,Deltagare!$C$5:$F$16,4,FALSE)="Gul",VLOOKUP($D$1,Slope!$A$4:$J$91,7,FALSE),VLOOKUP($D$1,Slope!$A$4:$J$91,9,FALSE)))/113,0))</f>
        <v>11</v>
      </c>
      <c r="K9" s="194">
        <f t="shared" si="0"/>
        <v>86</v>
      </c>
      <c r="L9" s="20"/>
    </row>
    <row r="10" spans="1:13" ht="21" customHeight="1" x14ac:dyDescent="0.2">
      <c r="A10" s="145">
        <v>6</v>
      </c>
      <c r="B10" s="146" t="s">
        <v>166</v>
      </c>
      <c r="C10" s="162" t="s">
        <v>100</v>
      </c>
      <c r="D10" s="166">
        <v>10.3</v>
      </c>
      <c r="E10" s="146" t="s">
        <v>4</v>
      </c>
      <c r="F10" s="147" t="s">
        <v>5</v>
      </c>
      <c r="G10" s="312"/>
      <c r="H10" s="306"/>
      <c r="I10" s="177">
        <v>87</v>
      </c>
      <c r="J10" s="147">
        <f>IF(A10&gt;COUNTA($B$5:$B$16),"",ROUND(IF(VLOOKUP(C10,Deltagare!$C$5:$F$16,3,FALSE)="Herr",IF(VLOOKUP(C10,Deltagare!$C$5:$F$16,4,FALSE)="Gul",VLOOKUP($D$1,Slope!$A$4:$J$91,2,FALSE),VLOOKUP($D$1,Slope!$A$4:$J$91,4,FALSE)),IF(VLOOKUP(C10,Deltagare!$C$5:$F$16,4,FALSE)="Gul",VLOOKUP($D$1,Slope!$A$4:$J$91,6,FALSE),VLOOKUP($D$1,Slope!$A$4:$J$91,8,FALSE)))-VLOOKUP($D$1,Slope!$A$4:$J$91,10,FALSE)+D10*IF(VLOOKUP(C10,Deltagare!$C$5:$F$16,3,FALSE)="Herr",IF(VLOOKUP(C10,Deltagare!$C$5:$F$16,4,FALSE)="Gul",VLOOKUP($D$1,Slope!$A$4:$J$91,3,FALSE),VLOOKUP($D$1,Slope!$A$4:$J$91,5,FALSE)),IF(VLOOKUP(C10,Deltagare!$C$5:$F$16,4,FALSE)="Gul",VLOOKUP($D$1,Slope!$A$4:$J$91,7,FALSE),VLOOKUP($D$1,Slope!$A$4:$J$91,9,FALSE)))/113,0))</f>
        <v>11</v>
      </c>
      <c r="K10" s="165">
        <f t="shared" si="0"/>
        <v>76</v>
      </c>
      <c r="L10" s="20"/>
    </row>
    <row r="11" spans="1:13" ht="21" customHeight="1" x14ac:dyDescent="0.2">
      <c r="A11" s="145">
        <v>7</v>
      </c>
      <c r="B11" s="146" t="s">
        <v>166</v>
      </c>
      <c r="C11" s="162" t="s">
        <v>93</v>
      </c>
      <c r="D11" s="166">
        <v>10.9</v>
      </c>
      <c r="E11" s="146" t="s">
        <v>4</v>
      </c>
      <c r="F11" s="147" t="s">
        <v>5</v>
      </c>
      <c r="G11" s="312"/>
      <c r="H11" s="306"/>
      <c r="I11" s="177">
        <v>83</v>
      </c>
      <c r="J11" s="147">
        <f>IF(A11&gt;COUNTA($B$5:$B$16),"",ROUND(IF(VLOOKUP(C11,Deltagare!$C$5:$F$16,3,FALSE)="Herr",IF(VLOOKUP(C11,Deltagare!$C$5:$F$16,4,FALSE)="Gul",VLOOKUP($D$1,Slope!$A$4:$J$91,2,FALSE),VLOOKUP($D$1,Slope!$A$4:$J$91,4,FALSE)),IF(VLOOKUP(C11,Deltagare!$C$5:$F$16,4,FALSE)="Gul",VLOOKUP($D$1,Slope!$A$4:$J$91,6,FALSE),VLOOKUP($D$1,Slope!$A$4:$J$91,8,FALSE)))-VLOOKUP($D$1,Slope!$A$4:$J$91,10,FALSE)+D11*IF(VLOOKUP(C11,Deltagare!$C$5:$F$16,3,FALSE)="Herr",IF(VLOOKUP(C11,Deltagare!$C$5:$F$16,4,FALSE)="Gul",VLOOKUP($D$1,Slope!$A$4:$J$91,3,FALSE),VLOOKUP($D$1,Slope!$A$4:$J$91,5,FALSE)),IF(VLOOKUP(C11,Deltagare!$C$5:$F$16,4,FALSE)="Gul",VLOOKUP($D$1,Slope!$A$4:$J$91,7,FALSE),VLOOKUP($D$1,Slope!$A$4:$J$91,9,FALSE)))/113,0))</f>
        <v>12</v>
      </c>
      <c r="K11" s="165">
        <f t="shared" si="0"/>
        <v>71</v>
      </c>
      <c r="L11" s="20"/>
    </row>
    <row r="12" spans="1:13" ht="21" customHeight="1" x14ac:dyDescent="0.2">
      <c r="A12" s="195">
        <v>8</v>
      </c>
      <c r="B12" s="196" t="s">
        <v>166</v>
      </c>
      <c r="C12" s="197" t="s">
        <v>97</v>
      </c>
      <c r="D12" s="198">
        <v>11.1</v>
      </c>
      <c r="E12" s="196" t="s">
        <v>4</v>
      </c>
      <c r="F12" s="199" t="s">
        <v>5</v>
      </c>
      <c r="G12" s="313"/>
      <c r="H12" s="308"/>
      <c r="I12" s="200">
        <v>90</v>
      </c>
      <c r="J12" s="199">
        <f>IF(A12&gt;COUNTA($B$5:$B$16),"",ROUND(IF(VLOOKUP(C12,Deltagare!$C$5:$F$16,3,FALSE)="Herr",IF(VLOOKUP(C12,Deltagare!$C$5:$F$16,4,FALSE)="Gul",VLOOKUP($D$1,Slope!$A$4:$J$91,2,FALSE),VLOOKUP($D$1,Slope!$A$4:$J$91,4,FALSE)),IF(VLOOKUP(C12,Deltagare!$C$5:$F$16,4,FALSE)="Gul",VLOOKUP($D$1,Slope!$A$4:$J$91,6,FALSE),VLOOKUP($D$1,Slope!$A$4:$J$91,8,FALSE)))-VLOOKUP($D$1,Slope!$A$4:$J$91,10,FALSE)+D12*IF(VLOOKUP(C12,Deltagare!$C$5:$F$16,3,FALSE)="Herr",IF(VLOOKUP(C12,Deltagare!$C$5:$F$16,4,FALSE)="Gul",VLOOKUP($D$1,Slope!$A$4:$J$91,3,FALSE),VLOOKUP($D$1,Slope!$A$4:$J$91,5,FALSE)),IF(VLOOKUP(C12,Deltagare!$C$5:$F$16,4,FALSE)="Gul",VLOOKUP($D$1,Slope!$A$4:$J$91,7,FALSE),VLOOKUP($D$1,Slope!$A$4:$J$91,9,FALSE)))/113,0))</f>
        <v>12</v>
      </c>
      <c r="K12" s="201">
        <f t="shared" si="0"/>
        <v>78</v>
      </c>
      <c r="L12" s="20"/>
    </row>
    <row r="13" spans="1:13" ht="21" customHeight="1" x14ac:dyDescent="0.2">
      <c r="A13" s="89">
        <v>9</v>
      </c>
      <c r="B13" s="129" t="s">
        <v>166</v>
      </c>
      <c r="C13" s="172" t="s">
        <v>98</v>
      </c>
      <c r="D13" s="173">
        <v>11.8</v>
      </c>
      <c r="E13" s="129" t="s">
        <v>4</v>
      </c>
      <c r="F13" s="75" t="s">
        <v>5</v>
      </c>
      <c r="G13" s="311">
        <f>IF(A13&gt;COUNTA($B$5:$B$16),"",IF(4*(ROUNDUP((COUNTA($B$5:$B$16)/4),0)-(COUNTA($B$5:$B$16)/4))&gt;INT(A13/3-1/3),INT(A13/3+2/3),INT((A13+4*(ROUNDUP((COUNTA($B$5:$B$16)/4),0)-(COUNTA($B$5:$B$16)/4))-0.25)/4)+1))</f>
        <v>3</v>
      </c>
      <c r="H13" s="309" t="s">
        <v>197</v>
      </c>
      <c r="I13" s="175">
        <v>90</v>
      </c>
      <c r="J13" s="75">
        <f>IF(A13&gt;COUNTA($B$5:$B$16),"",ROUND(IF(VLOOKUP(C13,Deltagare!$C$5:$F$16,3,FALSE)="Herr",IF(VLOOKUP(C13,Deltagare!$C$5:$F$16,4,FALSE)="Gul",VLOOKUP($D$1,Slope!$A$4:$J$91,2,FALSE),VLOOKUP($D$1,Slope!$A$4:$J$91,4,FALSE)),IF(VLOOKUP(C13,Deltagare!$C$5:$F$16,4,FALSE)="Gul",VLOOKUP($D$1,Slope!$A$4:$J$91,6,FALSE),VLOOKUP($D$1,Slope!$A$4:$J$91,8,FALSE)))-VLOOKUP($D$1,Slope!$A$4:$J$91,10,FALSE)+D13*IF(VLOOKUP(C13,Deltagare!$C$5:$F$16,3,FALSE)="Herr",IF(VLOOKUP(C13,Deltagare!$C$5:$F$16,4,FALSE)="Gul",VLOOKUP($D$1,Slope!$A$4:$J$91,3,FALSE),VLOOKUP($D$1,Slope!$A$4:$J$91,5,FALSE)),IF(VLOOKUP(C13,Deltagare!$C$5:$F$16,4,FALSE)="Gul",VLOOKUP($D$1,Slope!$A$4:$J$91,7,FALSE),VLOOKUP($D$1,Slope!$A$4:$J$91,9,FALSE)))/113,0))</f>
        <v>13</v>
      </c>
      <c r="K13" s="164">
        <f t="shared" si="0"/>
        <v>77</v>
      </c>
      <c r="L13" s="20"/>
    </row>
    <row r="14" spans="1:13" ht="21" customHeight="1" x14ac:dyDescent="0.2">
      <c r="A14" s="145">
        <v>10</v>
      </c>
      <c r="B14" s="146" t="s">
        <v>166</v>
      </c>
      <c r="C14" s="162" t="s">
        <v>96</v>
      </c>
      <c r="D14" s="166">
        <v>14.9</v>
      </c>
      <c r="E14" s="146" t="s">
        <v>4</v>
      </c>
      <c r="F14" s="147" t="s">
        <v>5</v>
      </c>
      <c r="G14" s="312"/>
      <c r="H14" s="306"/>
      <c r="I14" s="177">
        <v>107</v>
      </c>
      <c r="J14" s="147">
        <f>IF(A14&gt;COUNTA($B$5:$B$16),"",ROUND(IF(VLOOKUP(C14,Deltagare!$C$5:$F$16,3,FALSE)="Herr",IF(VLOOKUP(C14,Deltagare!$C$5:$F$16,4,FALSE)="Gul",VLOOKUP($D$1,Slope!$A$4:$J$91,2,FALSE),VLOOKUP($D$1,Slope!$A$4:$J$91,4,FALSE)),IF(VLOOKUP(C14,Deltagare!$C$5:$F$16,4,FALSE)="Gul",VLOOKUP($D$1,Slope!$A$4:$J$91,6,FALSE),VLOOKUP($D$1,Slope!$A$4:$J$91,8,FALSE)))-VLOOKUP($D$1,Slope!$A$4:$J$91,10,FALSE)+D14*IF(VLOOKUP(C14,Deltagare!$C$5:$F$16,3,FALSE)="Herr",IF(VLOOKUP(C14,Deltagare!$C$5:$F$16,4,FALSE)="Gul",VLOOKUP($D$1,Slope!$A$4:$J$91,3,FALSE),VLOOKUP($D$1,Slope!$A$4:$J$91,5,FALSE)),IF(VLOOKUP(C14,Deltagare!$C$5:$F$16,4,FALSE)="Gul",VLOOKUP($D$1,Slope!$A$4:$J$91,7,FALSE),VLOOKUP($D$1,Slope!$A$4:$J$91,9,FALSE)))/113,0))</f>
        <v>16</v>
      </c>
      <c r="K14" s="165">
        <f t="shared" si="0"/>
        <v>91</v>
      </c>
      <c r="L14" s="20"/>
    </row>
    <row r="15" spans="1:13" ht="21" customHeight="1" x14ac:dyDescent="0.2">
      <c r="A15" s="145">
        <v>11</v>
      </c>
      <c r="B15" s="146" t="s">
        <v>166</v>
      </c>
      <c r="C15" s="162" t="s">
        <v>95</v>
      </c>
      <c r="D15" s="166">
        <v>16.7</v>
      </c>
      <c r="E15" s="146" t="s">
        <v>4</v>
      </c>
      <c r="F15" s="147" t="s">
        <v>5</v>
      </c>
      <c r="G15" s="312"/>
      <c r="H15" s="306"/>
      <c r="I15" s="177">
        <v>91</v>
      </c>
      <c r="J15" s="147">
        <f>IF(A15&gt;COUNTA($B$5:$B$16),"",ROUND(IF(VLOOKUP(C15,Deltagare!$C$5:$F$16,3,FALSE)="Herr",IF(VLOOKUP(C15,Deltagare!$C$5:$F$16,4,FALSE)="Gul",VLOOKUP($D$1,Slope!$A$4:$J$91,2,FALSE),VLOOKUP($D$1,Slope!$A$4:$J$91,4,FALSE)),IF(VLOOKUP(C15,Deltagare!$C$5:$F$16,4,FALSE)="Gul",VLOOKUP($D$1,Slope!$A$4:$J$91,6,FALSE),VLOOKUP($D$1,Slope!$A$4:$J$91,8,FALSE)))-VLOOKUP($D$1,Slope!$A$4:$J$91,10,FALSE)+D15*IF(VLOOKUP(C15,Deltagare!$C$5:$F$16,3,FALSE)="Herr",IF(VLOOKUP(C15,Deltagare!$C$5:$F$16,4,FALSE)="Gul",VLOOKUP($D$1,Slope!$A$4:$J$91,3,FALSE),VLOOKUP($D$1,Slope!$A$4:$J$91,5,FALSE)),IF(VLOOKUP(C15,Deltagare!$C$5:$F$16,4,FALSE)="Gul",VLOOKUP($D$1,Slope!$A$4:$J$91,7,FALSE),VLOOKUP($D$1,Slope!$A$4:$J$91,9,FALSE)))/113,0))</f>
        <v>18</v>
      </c>
      <c r="K15" s="165">
        <f t="shared" si="0"/>
        <v>73</v>
      </c>
      <c r="L15" s="20"/>
    </row>
    <row r="16" spans="1:13" ht="21" customHeight="1" thickBot="1" x14ac:dyDescent="0.25">
      <c r="A16" s="148">
        <v>12</v>
      </c>
      <c r="B16" s="149" t="s">
        <v>166</v>
      </c>
      <c r="C16" s="163" t="s">
        <v>101</v>
      </c>
      <c r="D16" s="174">
        <v>17.399999999999999</v>
      </c>
      <c r="E16" s="149" t="s">
        <v>4</v>
      </c>
      <c r="F16" s="170" t="s">
        <v>5</v>
      </c>
      <c r="G16" s="314"/>
      <c r="H16" s="310"/>
      <c r="I16" s="178">
        <v>96</v>
      </c>
      <c r="J16" s="170">
        <f>IF(A16&gt;COUNTA($B$5:$B$16),"",ROUND(IF(VLOOKUP(C16,Deltagare!$C$5:$F$16,3,FALSE)="Herr",IF(VLOOKUP(C16,Deltagare!$C$5:$F$16,4,FALSE)="Gul",VLOOKUP($D$1,Slope!$A$4:$J$91,2,FALSE),VLOOKUP($D$1,Slope!$A$4:$J$91,4,FALSE)),IF(VLOOKUP(C16,Deltagare!$C$5:$F$16,4,FALSE)="Gul",VLOOKUP($D$1,Slope!$A$4:$J$91,6,FALSE),VLOOKUP($D$1,Slope!$A$4:$J$91,8,FALSE)))-VLOOKUP($D$1,Slope!$A$4:$J$91,10,FALSE)+D16*IF(VLOOKUP(C16,Deltagare!$C$5:$F$16,3,FALSE)="Herr",IF(VLOOKUP(C16,Deltagare!$C$5:$F$16,4,FALSE)="Gul",VLOOKUP($D$1,Slope!$A$4:$J$91,3,FALSE),VLOOKUP($D$1,Slope!$A$4:$J$91,5,FALSE)),IF(VLOOKUP(C16,Deltagare!$C$5:$F$16,4,FALSE)="Gul",VLOOKUP($D$1,Slope!$A$4:$J$91,7,FALSE),VLOOKUP($D$1,Slope!$A$4:$J$91,9,FALSE)))/113,0))</f>
        <v>19</v>
      </c>
      <c r="K16" s="179">
        <f t="shared" si="0"/>
        <v>77</v>
      </c>
      <c r="L16" s="90"/>
      <c r="M16" s="21"/>
    </row>
    <row r="18" spans="1:13" ht="13.5" thickBot="1" x14ac:dyDescent="0.25"/>
    <row r="19" spans="1:13" ht="24.75" x14ac:dyDescent="0.2">
      <c r="A19" s="301" t="s">
        <v>159</v>
      </c>
      <c r="B19" s="302"/>
      <c r="C19" s="302"/>
      <c r="D19" s="302"/>
      <c r="E19" s="302"/>
      <c r="F19" s="303"/>
      <c r="M19" s="17"/>
    </row>
    <row r="20" spans="1:13" x14ac:dyDescent="0.2">
      <c r="A20" s="91"/>
      <c r="B20" s="93"/>
      <c r="C20" s="92" t="s">
        <v>0</v>
      </c>
      <c r="D20" s="93" t="s">
        <v>8</v>
      </c>
      <c r="E20" s="93" t="s">
        <v>105</v>
      </c>
      <c r="F20" s="94" t="s">
        <v>77</v>
      </c>
      <c r="M20" s="17"/>
    </row>
    <row r="21" spans="1:13" ht="21" customHeight="1" x14ac:dyDescent="0.2">
      <c r="A21" s="237">
        <v>1</v>
      </c>
      <c r="B21" s="238"/>
      <c r="C21" s="239" t="s">
        <v>93</v>
      </c>
      <c r="D21" s="240">
        <v>10.9</v>
      </c>
      <c r="E21" s="238">
        <v>71</v>
      </c>
      <c r="F21" s="164">
        <v>24</v>
      </c>
      <c r="M21" s="17"/>
    </row>
    <row r="22" spans="1:13" ht="21" customHeight="1" x14ac:dyDescent="0.2">
      <c r="A22" s="241">
        <v>2</v>
      </c>
      <c r="B22" s="242"/>
      <c r="C22" s="243" t="s">
        <v>95</v>
      </c>
      <c r="D22" s="244">
        <v>16.7</v>
      </c>
      <c r="E22" s="242">
        <v>73</v>
      </c>
      <c r="F22" s="206">
        <v>14</v>
      </c>
      <c r="M22" s="17"/>
    </row>
    <row r="23" spans="1:13" ht="21" customHeight="1" x14ac:dyDescent="0.2">
      <c r="A23" s="241">
        <v>3</v>
      </c>
      <c r="B23" s="242"/>
      <c r="C23" s="243" t="s">
        <v>91</v>
      </c>
      <c r="D23" s="244">
        <v>7.5</v>
      </c>
      <c r="E23" s="242">
        <v>74</v>
      </c>
      <c r="F23" s="206">
        <v>10</v>
      </c>
      <c r="M23" s="17"/>
    </row>
    <row r="24" spans="1:13" ht="21" customHeight="1" x14ac:dyDescent="0.2">
      <c r="A24" s="145">
        <v>4</v>
      </c>
      <c r="B24" s="169"/>
      <c r="C24" s="162" t="s">
        <v>100</v>
      </c>
      <c r="D24" s="168">
        <v>10.3</v>
      </c>
      <c r="E24" s="169">
        <v>76</v>
      </c>
      <c r="F24" s="167"/>
      <c r="M24" s="17"/>
    </row>
    <row r="25" spans="1:13" ht="21" customHeight="1" x14ac:dyDescent="0.2">
      <c r="A25" s="145">
        <v>5</v>
      </c>
      <c r="B25" s="169"/>
      <c r="C25" s="162" t="s">
        <v>101</v>
      </c>
      <c r="D25" s="168">
        <v>17.399999999999999</v>
      </c>
      <c r="E25" s="169">
        <v>77</v>
      </c>
      <c r="F25" s="167"/>
      <c r="M25" s="17"/>
    </row>
    <row r="26" spans="1:13" ht="21" customHeight="1" x14ac:dyDescent="0.2">
      <c r="A26" s="145">
        <v>6</v>
      </c>
      <c r="B26" s="169"/>
      <c r="C26" s="162" t="s">
        <v>98</v>
      </c>
      <c r="D26" s="168">
        <v>11.8</v>
      </c>
      <c r="E26" s="169">
        <v>77</v>
      </c>
      <c r="F26" s="167"/>
      <c r="M26" s="17"/>
    </row>
    <row r="27" spans="1:13" ht="21" customHeight="1" x14ac:dyDescent="0.2">
      <c r="A27" s="145">
        <v>7</v>
      </c>
      <c r="B27" s="169"/>
      <c r="C27" s="162" t="s">
        <v>3</v>
      </c>
      <c r="D27" s="168">
        <v>7</v>
      </c>
      <c r="E27" s="169">
        <v>78</v>
      </c>
      <c r="F27" s="167"/>
      <c r="M27" s="17"/>
    </row>
    <row r="28" spans="1:13" ht="21" customHeight="1" x14ac:dyDescent="0.2">
      <c r="A28" s="145">
        <v>8</v>
      </c>
      <c r="B28" s="169"/>
      <c r="C28" s="162" t="s">
        <v>97</v>
      </c>
      <c r="D28" s="168">
        <v>11.1</v>
      </c>
      <c r="E28" s="169">
        <v>78</v>
      </c>
      <c r="F28" s="167"/>
      <c r="M28" s="17"/>
    </row>
    <row r="29" spans="1:13" ht="21" customHeight="1" x14ac:dyDescent="0.2">
      <c r="A29" s="145">
        <v>9</v>
      </c>
      <c r="B29" s="169"/>
      <c r="C29" s="162" t="s">
        <v>94</v>
      </c>
      <c r="D29" s="168">
        <v>9.4</v>
      </c>
      <c r="E29" s="169">
        <v>80</v>
      </c>
      <c r="F29" s="167"/>
      <c r="M29" s="17"/>
    </row>
    <row r="30" spans="1:13" ht="21" customHeight="1" x14ac:dyDescent="0.2">
      <c r="A30" s="145">
        <v>10</v>
      </c>
      <c r="B30" s="169"/>
      <c r="C30" s="162" t="s">
        <v>92</v>
      </c>
      <c r="D30" s="168">
        <v>9.5</v>
      </c>
      <c r="E30" s="169">
        <v>85</v>
      </c>
      <c r="F30" s="167"/>
      <c r="M30" s="17"/>
    </row>
    <row r="31" spans="1:13" ht="21" customHeight="1" x14ac:dyDescent="0.2">
      <c r="A31" s="145">
        <v>11</v>
      </c>
      <c r="B31" s="169"/>
      <c r="C31" s="162" t="s">
        <v>99</v>
      </c>
      <c r="D31" s="168">
        <v>10.6</v>
      </c>
      <c r="E31" s="169">
        <v>86</v>
      </c>
      <c r="F31" s="167"/>
      <c r="M31" s="17"/>
    </row>
    <row r="32" spans="1:13" ht="21" customHeight="1" thickBot="1" x14ac:dyDescent="0.25">
      <c r="A32" s="148">
        <v>12</v>
      </c>
      <c r="B32" s="170"/>
      <c r="C32" s="163" t="s">
        <v>96</v>
      </c>
      <c r="D32" s="174">
        <v>14.9</v>
      </c>
      <c r="E32" s="170">
        <v>91</v>
      </c>
      <c r="F32" s="171"/>
      <c r="M32" s="17"/>
    </row>
    <row r="33" spans="3:13" x14ac:dyDescent="0.2">
      <c r="C33" s="21"/>
      <c r="D33" s="97"/>
      <c r="E33" s="20"/>
      <c r="M33" s="17"/>
    </row>
    <row r="34" spans="3:13" x14ac:dyDescent="0.2">
      <c r="C34" s="21"/>
      <c r="D34" s="97"/>
      <c r="E34" s="20"/>
    </row>
  </sheetData>
  <sortState ref="C21:E32">
    <sortCondition ref="E21"/>
    <sortCondition ref="C21"/>
  </sortState>
  <mergeCells count="8">
    <mergeCell ref="A19:F19"/>
    <mergeCell ref="I1:J1"/>
    <mergeCell ref="H5:H8"/>
    <mergeCell ref="H9:H12"/>
    <mergeCell ref="H13:H16"/>
    <mergeCell ref="G5:G8"/>
    <mergeCell ref="G9:G12"/>
    <mergeCell ref="G13:G16"/>
  </mergeCells>
  <phoneticPr fontId="0" type="noConversion"/>
  <pageMargins left="0.7" right="0.7" top="0.75" bottom="0.75" header="0.3" footer="0.3"/>
  <pageSetup paperSize="9" scale="70" orientation="landscape" horizontalDpi="360" verticalDpi="360" r:id="rId1"/>
  <headerFooter alignWithMargins="0">
    <oddHeader>&amp;C&amp;26Deltävling 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Button 1">
              <controlPr defaultSize="0" print="0" autoFill="0" autoLine="0" autoPict="0" macro="[0]!valjGolfbana">
                <anchor moveWithCells="1" siz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5</xdr:col>
                    <xdr:colOff>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Button 2">
              <controlPr defaultSize="0" print="0" autoFill="0" autoLine="0" autoPict="0" macro="[0]!valjDatum">
                <anchor moveWithCells="1" sizeWithCells="1">
                  <from>
                    <xdr:col>7</xdr:col>
                    <xdr:colOff>704850</xdr:colOff>
                    <xdr:row>1</xdr:row>
                    <xdr:rowOff>19050</xdr:rowOff>
                  </from>
                  <to>
                    <xdr:col>10</xdr:col>
                    <xdr:colOff>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6" name="Button 4">
              <controlPr defaultSize="0" print="0" autoFill="0" autoLine="0" autoPict="0" macro="[0]!Resultat_Deltävling">
                <anchor moveWithCells="1" siz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7" name="Button 5">
              <controlPr defaultSize="0" print="0" autoFill="0" autoLine="0" autoPict="0" macro="[0]!Rensa_Resultat">
                <anchor moveWithCells="1" sizeWithCells="1">
                  <from>
                    <xdr:col>6</xdr:col>
                    <xdr:colOff>38100</xdr:colOff>
                    <xdr:row>21</xdr:row>
                    <xdr:rowOff>142875</xdr:rowOff>
                  </from>
                  <to>
                    <xdr:col>8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013">
    <pageSetUpPr fitToPage="1"/>
  </sheetPr>
  <dimension ref="A1:M33"/>
  <sheetViews>
    <sheetView showGridLines="0" topLeftCell="A15" zoomScaleNormal="100" workbookViewId="0">
      <selection activeCell="A21" sqref="A21:F32"/>
    </sheetView>
  </sheetViews>
  <sheetFormatPr defaultRowHeight="12.75" x14ac:dyDescent="0.2"/>
  <cols>
    <col min="1" max="1" width="5.7109375" style="15" customWidth="1"/>
    <col min="2" max="2" width="10.7109375" style="15" hidden="1" customWidth="1"/>
    <col min="3" max="3" width="50.7109375" style="15" customWidth="1"/>
    <col min="4" max="11" width="14.7109375" style="17" customWidth="1"/>
    <col min="12" max="12" width="4.7109375" style="17" customWidth="1"/>
    <col min="13" max="16384" width="9.140625" style="15"/>
  </cols>
  <sheetData>
    <row r="1" spans="1:13" s="3" customFormat="1" ht="21" customHeight="1" x14ac:dyDescent="0.2">
      <c r="C1" s="150" t="s">
        <v>9</v>
      </c>
      <c r="D1" s="233" t="s">
        <v>64</v>
      </c>
      <c r="E1" s="233"/>
      <c r="F1" s="39"/>
      <c r="G1" s="39"/>
      <c r="H1" s="150" t="s">
        <v>12</v>
      </c>
      <c r="I1" s="304">
        <v>42889</v>
      </c>
      <c r="J1" s="304"/>
      <c r="K1" s="151"/>
      <c r="L1" s="152"/>
    </row>
    <row r="2" spans="1:13" ht="21" customHeight="1" x14ac:dyDescent="0.2">
      <c r="C2" s="39"/>
      <c r="D2" s="39"/>
      <c r="E2" s="39"/>
      <c r="F2" s="39"/>
      <c r="G2" s="39"/>
      <c r="H2" s="39"/>
      <c r="I2" s="39"/>
      <c r="J2" s="39"/>
    </row>
    <row r="3" spans="1:13" ht="21" customHeight="1" thickBot="1" x14ac:dyDescent="0.25">
      <c r="C3" s="39"/>
      <c r="D3" s="39"/>
      <c r="E3" s="39"/>
      <c r="F3" s="39"/>
      <c r="G3" s="39"/>
      <c r="H3" s="39"/>
      <c r="I3" s="39"/>
      <c r="J3" s="39"/>
    </row>
    <row r="4" spans="1:13" s="24" customFormat="1" ht="26.25" thickBot="1" x14ac:dyDescent="0.25">
      <c r="A4" s="86"/>
      <c r="B4" s="87"/>
      <c r="C4" s="81" t="s">
        <v>0</v>
      </c>
      <c r="D4" s="82" t="s">
        <v>8</v>
      </c>
      <c r="E4" s="83" t="s">
        <v>160</v>
      </c>
      <c r="F4" s="84" t="s">
        <v>11</v>
      </c>
      <c r="G4" s="84" t="s">
        <v>2</v>
      </c>
      <c r="H4" s="85" t="s">
        <v>13</v>
      </c>
      <c r="I4" s="95" t="s">
        <v>161</v>
      </c>
      <c r="J4" s="88" t="s">
        <v>158</v>
      </c>
      <c r="K4" s="96" t="s">
        <v>162</v>
      </c>
      <c r="L4" s="19"/>
    </row>
    <row r="5" spans="1:13" ht="21" customHeight="1" x14ac:dyDescent="0.2">
      <c r="A5" s="144">
        <v>1</v>
      </c>
      <c r="B5" s="129" t="s">
        <v>166</v>
      </c>
      <c r="C5" s="162" t="s">
        <v>3</v>
      </c>
      <c r="D5" s="166">
        <v>7.2</v>
      </c>
      <c r="E5" s="129" t="s">
        <v>4</v>
      </c>
      <c r="F5" s="75" t="s">
        <v>5</v>
      </c>
      <c r="G5" s="311">
        <f>IF(A5&gt;COUNTA($B$5:$B$16),"",IF(4*(ROUNDUP((COUNTA($B$5:$B$16)/4),0)-(COUNTA($B$5:$B$16)/4))&gt;INT(A5/3-1/3),INT(A5/3+2/3),INT((A5+4*(ROUNDUP((COUNTA($B$5:$B$16)/4),0)-(COUNTA($B$5:$B$16)/4))-0.25)/4)+1))</f>
        <v>1</v>
      </c>
      <c r="H5" s="315" t="s">
        <v>195</v>
      </c>
      <c r="I5" s="180">
        <v>78</v>
      </c>
      <c r="J5" s="181">
        <f>IF(A5&gt;COUNTA($B$5:$B$16),"",ROUND(IF(VLOOKUP(C5,Deltagare!$C$5:$F$16,3,FALSE)="Herr",IF(VLOOKUP(C5,Deltagare!$C$5:$F$16,4,FALSE)="Gul",VLOOKUP($D$1,Slope!$A$4:$J$91,2,FALSE),VLOOKUP($D$1,Slope!$A$4:$J$91,4,FALSE)),IF(VLOOKUP(C5,Deltagare!$C$5:$F$16,4,FALSE)="Gul",VLOOKUP($D$1,Slope!$A$4:$J$91,6,FALSE),VLOOKUP($D$1,Slope!$A$4:$J$91,8,FALSE)))-VLOOKUP($D$1,Slope!$A$4:$J$91,10,FALSE)+D5*IF(VLOOKUP(C5,Deltagare!$C$5:$F$16,3,FALSE)="Herr",IF(VLOOKUP(C5,Deltagare!$C$5:$F$16,4,FALSE)="Gul",VLOOKUP($D$1,Slope!$A$4:$J$91,3,FALSE),VLOOKUP($D$1,Slope!$A$4:$J$91,5,FALSE)),IF(VLOOKUP(C5,Deltagare!$C$5:$F$16,4,FALSE)="Gul",VLOOKUP($D$1,Slope!$A$4:$J$91,7,FALSE),VLOOKUP($D$1,Slope!$A$4:$J$91,9,FALSE)))/113,0))</f>
        <v>7</v>
      </c>
      <c r="K5" s="176">
        <f t="shared" ref="K5:K16" si="0">IF(COUNT(I5),I5-J5,"")</f>
        <v>71</v>
      </c>
      <c r="L5" s="20"/>
    </row>
    <row r="6" spans="1:13" ht="21" customHeight="1" x14ac:dyDescent="0.2">
      <c r="A6" s="145">
        <v>2</v>
      </c>
      <c r="B6" s="146" t="s">
        <v>166</v>
      </c>
      <c r="C6" s="162" t="s">
        <v>91</v>
      </c>
      <c r="D6" s="166">
        <v>7.5</v>
      </c>
      <c r="E6" s="146" t="s">
        <v>4</v>
      </c>
      <c r="F6" s="147" t="s">
        <v>5</v>
      </c>
      <c r="G6" s="312"/>
      <c r="H6" s="316"/>
      <c r="I6" s="182">
        <v>85</v>
      </c>
      <c r="J6" s="147">
        <f>IF(A6&gt;COUNTA($B$5:$B$16),"",ROUND(IF(VLOOKUP(C6,Deltagare!$C$5:$F$16,3,FALSE)="Herr",IF(VLOOKUP(C6,Deltagare!$C$5:$F$16,4,FALSE)="Gul",VLOOKUP($D$1,Slope!$A$4:$J$91,2,FALSE),VLOOKUP($D$1,Slope!$A$4:$J$91,4,FALSE)),IF(VLOOKUP(C6,Deltagare!$C$5:$F$16,4,FALSE)="Gul",VLOOKUP($D$1,Slope!$A$4:$J$91,6,FALSE),VLOOKUP($D$1,Slope!$A$4:$J$91,8,FALSE)))-VLOOKUP($D$1,Slope!$A$4:$J$91,10,FALSE)+D6*IF(VLOOKUP(C6,Deltagare!$C$5:$F$16,3,FALSE)="Herr",IF(VLOOKUP(C6,Deltagare!$C$5:$F$16,4,FALSE)="Gul",VLOOKUP($D$1,Slope!$A$4:$J$91,3,FALSE),VLOOKUP($D$1,Slope!$A$4:$J$91,5,FALSE)),IF(VLOOKUP(C6,Deltagare!$C$5:$F$16,4,FALSE)="Gul",VLOOKUP($D$1,Slope!$A$4:$J$91,7,FALSE),VLOOKUP($D$1,Slope!$A$4:$J$91,9,FALSE)))/113,0))</f>
        <v>8</v>
      </c>
      <c r="K6" s="165">
        <f t="shared" si="0"/>
        <v>77</v>
      </c>
      <c r="L6" s="20"/>
    </row>
    <row r="7" spans="1:13" ht="21" customHeight="1" x14ac:dyDescent="0.2">
      <c r="A7" s="145">
        <v>3</v>
      </c>
      <c r="B7" s="146" t="s">
        <v>166</v>
      </c>
      <c r="C7" s="162" t="s">
        <v>92</v>
      </c>
      <c r="D7" s="166">
        <v>9</v>
      </c>
      <c r="E7" s="146" t="s">
        <v>4</v>
      </c>
      <c r="F7" s="147" t="s">
        <v>5</v>
      </c>
      <c r="G7" s="312"/>
      <c r="H7" s="316"/>
      <c r="I7" s="182">
        <v>82</v>
      </c>
      <c r="J7" s="147">
        <f>IF(A7&gt;COUNTA($B$5:$B$16),"",ROUND(IF(VLOOKUP(C7,Deltagare!$C$5:$F$16,3,FALSE)="Herr",IF(VLOOKUP(C7,Deltagare!$C$5:$F$16,4,FALSE)="Gul",VLOOKUP($D$1,Slope!$A$4:$J$91,2,FALSE),VLOOKUP($D$1,Slope!$A$4:$J$91,4,FALSE)),IF(VLOOKUP(C7,Deltagare!$C$5:$F$16,4,FALSE)="Gul",VLOOKUP($D$1,Slope!$A$4:$J$91,6,FALSE),VLOOKUP($D$1,Slope!$A$4:$J$91,8,FALSE)))-VLOOKUP($D$1,Slope!$A$4:$J$91,10,FALSE)+D7*IF(VLOOKUP(C7,Deltagare!$C$5:$F$16,3,FALSE)="Herr",IF(VLOOKUP(C7,Deltagare!$C$5:$F$16,4,FALSE)="Gul",VLOOKUP($D$1,Slope!$A$4:$J$91,3,FALSE),VLOOKUP($D$1,Slope!$A$4:$J$91,5,FALSE)),IF(VLOOKUP(C7,Deltagare!$C$5:$F$16,4,FALSE)="Gul",VLOOKUP($D$1,Slope!$A$4:$J$91,7,FALSE),VLOOKUP($D$1,Slope!$A$4:$J$91,9,FALSE)))/113,0))</f>
        <v>9</v>
      </c>
      <c r="K7" s="165">
        <f t="shared" si="0"/>
        <v>73</v>
      </c>
      <c r="L7" s="20"/>
    </row>
    <row r="8" spans="1:13" ht="21" customHeight="1" x14ac:dyDescent="0.2">
      <c r="A8" s="185">
        <v>4</v>
      </c>
      <c r="B8" s="128" t="s">
        <v>166</v>
      </c>
      <c r="C8" s="186" t="s">
        <v>94</v>
      </c>
      <c r="D8" s="187">
        <v>9.4</v>
      </c>
      <c r="E8" s="128" t="s">
        <v>4</v>
      </c>
      <c r="F8" s="98" t="s">
        <v>5</v>
      </c>
      <c r="G8" s="313"/>
      <c r="H8" s="316"/>
      <c r="I8" s="202">
        <v>80</v>
      </c>
      <c r="J8" s="98">
        <f>IF(A8&gt;COUNTA($B$5:$B$16),"",ROUND(IF(VLOOKUP(C8,Deltagare!$C$5:$F$16,3,FALSE)="Herr",IF(VLOOKUP(C8,Deltagare!$C$5:$F$16,4,FALSE)="Gul",VLOOKUP($D$1,Slope!$A$4:$J$91,2,FALSE),VLOOKUP($D$1,Slope!$A$4:$J$91,4,FALSE)),IF(VLOOKUP(C8,Deltagare!$C$5:$F$16,4,FALSE)="Gul",VLOOKUP($D$1,Slope!$A$4:$J$91,6,FALSE),VLOOKUP($D$1,Slope!$A$4:$J$91,8,FALSE)))-VLOOKUP($D$1,Slope!$A$4:$J$91,10,FALSE)+D8*IF(VLOOKUP(C8,Deltagare!$C$5:$F$16,3,FALSE)="Herr",IF(VLOOKUP(C8,Deltagare!$C$5:$F$16,4,FALSE)="Gul",VLOOKUP($D$1,Slope!$A$4:$J$91,3,FALSE),VLOOKUP($D$1,Slope!$A$4:$J$91,5,FALSE)),IF(VLOOKUP(C8,Deltagare!$C$5:$F$16,4,FALSE)="Gul",VLOOKUP($D$1,Slope!$A$4:$J$91,7,FALSE),VLOOKUP($D$1,Slope!$A$4:$J$91,9,FALSE)))/113,0))</f>
        <v>10</v>
      </c>
      <c r="K8" s="189">
        <f t="shared" si="0"/>
        <v>70</v>
      </c>
      <c r="L8" s="20"/>
    </row>
    <row r="9" spans="1:13" ht="21" customHeight="1" x14ac:dyDescent="0.2">
      <c r="A9" s="144">
        <v>5</v>
      </c>
      <c r="B9" s="190" t="s">
        <v>166</v>
      </c>
      <c r="C9" s="161" t="s">
        <v>99</v>
      </c>
      <c r="D9" s="191">
        <v>10.9</v>
      </c>
      <c r="E9" s="190" t="s">
        <v>4</v>
      </c>
      <c r="F9" s="192" t="s">
        <v>5</v>
      </c>
      <c r="G9" s="311">
        <f>IF(A9&gt;COUNTA($B$5:$B$16),"",IF(4*(ROUNDUP((COUNTA($B$5:$B$16)/4),0)-(COUNTA($B$5:$B$16)/4))&gt;INT(A9/3-1/3),INT(A9/3+2/3),INT((A9+4*(ROUNDUP((COUNTA($B$5:$B$16)/4),0)-(COUNTA($B$5:$B$16)/4))-0.25)/4)+1))</f>
        <v>2</v>
      </c>
      <c r="H9" s="315" t="s">
        <v>196</v>
      </c>
      <c r="I9" s="204">
        <v>88</v>
      </c>
      <c r="J9" s="192">
        <f>IF(A9&gt;COUNTA($B$5:$B$16),"",ROUND(IF(VLOOKUP(C9,Deltagare!$C$5:$F$16,3,FALSE)="Herr",IF(VLOOKUP(C9,Deltagare!$C$5:$F$16,4,FALSE)="Gul",VLOOKUP($D$1,Slope!$A$4:$J$91,2,FALSE),VLOOKUP($D$1,Slope!$A$4:$J$91,4,FALSE)),IF(VLOOKUP(C9,Deltagare!$C$5:$F$16,4,FALSE)="Gul",VLOOKUP($D$1,Slope!$A$4:$J$91,6,FALSE),VLOOKUP($D$1,Slope!$A$4:$J$91,8,FALSE)))-VLOOKUP($D$1,Slope!$A$4:$J$91,10,FALSE)+D9*IF(VLOOKUP(C9,Deltagare!$C$5:$F$16,3,FALSE)="Herr",IF(VLOOKUP(C9,Deltagare!$C$5:$F$16,4,FALSE)="Gul",VLOOKUP($D$1,Slope!$A$4:$J$91,3,FALSE),VLOOKUP($D$1,Slope!$A$4:$J$91,5,FALSE)),IF(VLOOKUP(C9,Deltagare!$C$5:$F$16,4,FALSE)="Gul",VLOOKUP($D$1,Slope!$A$4:$J$91,7,FALSE),VLOOKUP($D$1,Slope!$A$4:$J$91,9,FALSE)))/113,0))</f>
        <v>12</v>
      </c>
      <c r="K9" s="194">
        <f t="shared" si="0"/>
        <v>76</v>
      </c>
      <c r="L9" s="20"/>
    </row>
    <row r="10" spans="1:13" ht="21" customHeight="1" x14ac:dyDescent="0.2">
      <c r="A10" s="145">
        <v>6</v>
      </c>
      <c r="B10" s="146" t="s">
        <v>166</v>
      </c>
      <c r="C10" s="162" t="s">
        <v>100</v>
      </c>
      <c r="D10" s="166">
        <v>10.6</v>
      </c>
      <c r="E10" s="146" t="s">
        <v>4</v>
      </c>
      <c r="F10" s="147" t="s">
        <v>5</v>
      </c>
      <c r="G10" s="312"/>
      <c r="H10" s="316"/>
      <c r="I10" s="182">
        <v>86</v>
      </c>
      <c r="J10" s="147">
        <f>IF(A10&gt;COUNTA($B$5:$B$16),"",ROUND(IF(VLOOKUP(C10,Deltagare!$C$5:$F$16,3,FALSE)="Herr",IF(VLOOKUP(C10,Deltagare!$C$5:$F$16,4,FALSE)="Gul",VLOOKUP($D$1,Slope!$A$4:$J$91,2,FALSE),VLOOKUP($D$1,Slope!$A$4:$J$91,4,FALSE)),IF(VLOOKUP(C10,Deltagare!$C$5:$F$16,4,FALSE)="Gul",VLOOKUP($D$1,Slope!$A$4:$J$91,6,FALSE),VLOOKUP($D$1,Slope!$A$4:$J$91,8,FALSE)))-VLOOKUP($D$1,Slope!$A$4:$J$91,10,FALSE)+D10*IF(VLOOKUP(C10,Deltagare!$C$5:$F$16,3,FALSE)="Herr",IF(VLOOKUP(C10,Deltagare!$C$5:$F$16,4,FALSE)="Gul",VLOOKUP($D$1,Slope!$A$4:$J$91,3,FALSE),VLOOKUP($D$1,Slope!$A$4:$J$91,5,FALSE)),IF(VLOOKUP(C10,Deltagare!$C$5:$F$16,4,FALSE)="Gul",VLOOKUP($D$1,Slope!$A$4:$J$91,7,FALSE),VLOOKUP($D$1,Slope!$A$4:$J$91,9,FALSE)))/113,0))</f>
        <v>11</v>
      </c>
      <c r="K10" s="165">
        <f t="shared" si="0"/>
        <v>75</v>
      </c>
      <c r="L10" s="20"/>
    </row>
    <row r="11" spans="1:13" ht="21" customHeight="1" x14ac:dyDescent="0.2">
      <c r="A11" s="145">
        <v>7</v>
      </c>
      <c r="B11" s="146" t="s">
        <v>166</v>
      </c>
      <c r="C11" s="162" t="s">
        <v>93</v>
      </c>
      <c r="D11" s="166">
        <v>10.9</v>
      </c>
      <c r="E11" s="146" t="s">
        <v>4</v>
      </c>
      <c r="F11" s="147" t="s">
        <v>5</v>
      </c>
      <c r="G11" s="312"/>
      <c r="H11" s="316"/>
      <c r="I11" s="182">
        <v>84</v>
      </c>
      <c r="J11" s="147">
        <f>IF(A11&gt;COUNTA($B$5:$B$16),"",ROUND(IF(VLOOKUP(C11,Deltagare!$C$5:$F$16,3,FALSE)="Herr",IF(VLOOKUP(C11,Deltagare!$C$5:$F$16,4,FALSE)="Gul",VLOOKUP($D$1,Slope!$A$4:$J$91,2,FALSE),VLOOKUP($D$1,Slope!$A$4:$J$91,4,FALSE)),IF(VLOOKUP(C11,Deltagare!$C$5:$F$16,4,FALSE)="Gul",VLOOKUP($D$1,Slope!$A$4:$J$91,6,FALSE),VLOOKUP($D$1,Slope!$A$4:$J$91,8,FALSE)))-VLOOKUP($D$1,Slope!$A$4:$J$91,10,FALSE)+D11*IF(VLOOKUP(C11,Deltagare!$C$5:$F$16,3,FALSE)="Herr",IF(VLOOKUP(C11,Deltagare!$C$5:$F$16,4,FALSE)="Gul",VLOOKUP($D$1,Slope!$A$4:$J$91,3,FALSE),VLOOKUP($D$1,Slope!$A$4:$J$91,5,FALSE)),IF(VLOOKUP(C11,Deltagare!$C$5:$F$16,4,FALSE)="Gul",VLOOKUP($D$1,Slope!$A$4:$J$91,7,FALSE),VLOOKUP($D$1,Slope!$A$4:$J$91,9,FALSE)))/113,0))</f>
        <v>12</v>
      </c>
      <c r="K11" s="165">
        <f t="shared" si="0"/>
        <v>72</v>
      </c>
      <c r="L11" s="20"/>
    </row>
    <row r="12" spans="1:13" ht="21" customHeight="1" x14ac:dyDescent="0.2">
      <c r="A12" s="195">
        <v>8</v>
      </c>
      <c r="B12" s="196" t="s">
        <v>166</v>
      </c>
      <c r="C12" s="197" t="s">
        <v>97</v>
      </c>
      <c r="D12" s="198">
        <v>11.2</v>
      </c>
      <c r="E12" s="196" t="s">
        <v>4</v>
      </c>
      <c r="F12" s="199" t="s">
        <v>5</v>
      </c>
      <c r="G12" s="313"/>
      <c r="H12" s="317"/>
      <c r="I12" s="205">
        <v>85</v>
      </c>
      <c r="J12" s="199">
        <f>IF(A12&gt;COUNTA($B$5:$B$16),"",ROUND(IF(VLOOKUP(C12,Deltagare!$C$5:$F$16,3,FALSE)="Herr",IF(VLOOKUP(C12,Deltagare!$C$5:$F$16,4,FALSE)="Gul",VLOOKUP($D$1,Slope!$A$4:$J$91,2,FALSE),VLOOKUP($D$1,Slope!$A$4:$J$91,4,FALSE)),IF(VLOOKUP(C12,Deltagare!$C$5:$F$16,4,FALSE)="Gul",VLOOKUP($D$1,Slope!$A$4:$J$91,6,FALSE),VLOOKUP($D$1,Slope!$A$4:$J$91,8,FALSE)))-VLOOKUP($D$1,Slope!$A$4:$J$91,10,FALSE)+D12*IF(VLOOKUP(C12,Deltagare!$C$5:$F$16,3,FALSE)="Herr",IF(VLOOKUP(C12,Deltagare!$C$5:$F$16,4,FALSE)="Gul",VLOOKUP($D$1,Slope!$A$4:$J$91,3,FALSE),VLOOKUP($D$1,Slope!$A$4:$J$91,5,FALSE)),IF(VLOOKUP(C12,Deltagare!$C$5:$F$16,4,FALSE)="Gul",VLOOKUP($D$1,Slope!$A$4:$J$91,7,FALSE),VLOOKUP($D$1,Slope!$A$4:$J$91,9,FALSE)))/113,0))</f>
        <v>12</v>
      </c>
      <c r="K12" s="201">
        <f t="shared" si="0"/>
        <v>73</v>
      </c>
      <c r="L12" s="20"/>
    </row>
    <row r="13" spans="1:13" ht="21" customHeight="1" x14ac:dyDescent="0.2">
      <c r="A13" s="89">
        <v>9</v>
      </c>
      <c r="B13" s="129" t="s">
        <v>166</v>
      </c>
      <c r="C13" s="172" t="s">
        <v>98</v>
      </c>
      <c r="D13" s="173">
        <v>11.9</v>
      </c>
      <c r="E13" s="129" t="s">
        <v>4</v>
      </c>
      <c r="F13" s="75" t="s">
        <v>5</v>
      </c>
      <c r="G13" s="311">
        <f>IF(A13&gt;COUNTA($B$5:$B$16),"",IF(4*(ROUNDUP((COUNTA($B$5:$B$16)/4),0)-(COUNTA($B$5:$B$16)/4))&gt;INT(A13/3-1/3),INT(A13/3+2/3),INT((A13+4*(ROUNDUP((COUNTA($B$5:$B$16)/4),0)-(COUNTA($B$5:$B$16)/4))-0.25)/4)+1))</f>
        <v>3</v>
      </c>
      <c r="H13" s="316" t="s">
        <v>197</v>
      </c>
      <c r="I13" s="203">
        <v>85</v>
      </c>
      <c r="J13" s="75">
        <f>IF(A13&gt;COUNTA($B$5:$B$16),"",ROUND(IF(VLOOKUP(C13,Deltagare!$C$5:$F$16,3,FALSE)="Herr",IF(VLOOKUP(C13,Deltagare!$C$5:$F$16,4,FALSE)="Gul",VLOOKUP($D$1,Slope!$A$4:$J$91,2,FALSE),VLOOKUP($D$1,Slope!$A$4:$J$91,4,FALSE)),IF(VLOOKUP(C13,Deltagare!$C$5:$F$16,4,FALSE)="Gul",VLOOKUP($D$1,Slope!$A$4:$J$91,6,FALSE),VLOOKUP($D$1,Slope!$A$4:$J$91,8,FALSE)))-VLOOKUP($D$1,Slope!$A$4:$J$91,10,FALSE)+D13*IF(VLOOKUP(C13,Deltagare!$C$5:$F$16,3,FALSE)="Herr",IF(VLOOKUP(C13,Deltagare!$C$5:$F$16,4,FALSE)="Gul",VLOOKUP($D$1,Slope!$A$4:$J$91,3,FALSE),VLOOKUP($D$1,Slope!$A$4:$J$91,5,FALSE)),IF(VLOOKUP(C13,Deltagare!$C$5:$F$16,4,FALSE)="Gul",VLOOKUP($D$1,Slope!$A$4:$J$91,7,FALSE),VLOOKUP($D$1,Slope!$A$4:$J$91,9,FALSE)))/113,0))</f>
        <v>13</v>
      </c>
      <c r="K13" s="164">
        <f t="shared" si="0"/>
        <v>72</v>
      </c>
      <c r="L13" s="20"/>
    </row>
    <row r="14" spans="1:13" ht="21" customHeight="1" x14ac:dyDescent="0.2">
      <c r="A14" s="145">
        <v>10</v>
      </c>
      <c r="B14" s="146" t="s">
        <v>166</v>
      </c>
      <c r="C14" s="162" t="s">
        <v>96</v>
      </c>
      <c r="D14" s="166">
        <v>14.9</v>
      </c>
      <c r="E14" s="146" t="s">
        <v>4</v>
      </c>
      <c r="F14" s="147" t="s">
        <v>5</v>
      </c>
      <c r="G14" s="312"/>
      <c r="H14" s="316"/>
      <c r="I14" s="182">
        <v>94</v>
      </c>
      <c r="J14" s="147">
        <f>IF(A14&gt;COUNTA($B$5:$B$16),"",ROUND(IF(VLOOKUP(C14,Deltagare!$C$5:$F$16,3,FALSE)="Herr",IF(VLOOKUP(C14,Deltagare!$C$5:$F$16,4,FALSE)="Gul",VLOOKUP($D$1,Slope!$A$4:$J$91,2,FALSE),VLOOKUP($D$1,Slope!$A$4:$J$91,4,FALSE)),IF(VLOOKUP(C14,Deltagare!$C$5:$F$16,4,FALSE)="Gul",VLOOKUP($D$1,Slope!$A$4:$J$91,6,FALSE),VLOOKUP($D$1,Slope!$A$4:$J$91,8,FALSE)))-VLOOKUP($D$1,Slope!$A$4:$J$91,10,FALSE)+D14*IF(VLOOKUP(C14,Deltagare!$C$5:$F$16,3,FALSE)="Herr",IF(VLOOKUP(C14,Deltagare!$C$5:$F$16,4,FALSE)="Gul",VLOOKUP($D$1,Slope!$A$4:$J$91,3,FALSE),VLOOKUP($D$1,Slope!$A$4:$J$91,5,FALSE)),IF(VLOOKUP(C14,Deltagare!$C$5:$F$16,4,FALSE)="Gul",VLOOKUP($D$1,Slope!$A$4:$J$91,7,FALSE),VLOOKUP($D$1,Slope!$A$4:$J$91,9,FALSE)))/113,0))</f>
        <v>16</v>
      </c>
      <c r="K14" s="165">
        <f t="shared" si="0"/>
        <v>78</v>
      </c>
      <c r="L14" s="20"/>
    </row>
    <row r="15" spans="1:13" ht="21" customHeight="1" x14ac:dyDescent="0.2">
      <c r="A15" s="145">
        <v>11</v>
      </c>
      <c r="B15" s="146" t="s">
        <v>166</v>
      </c>
      <c r="C15" s="162" t="s">
        <v>95</v>
      </c>
      <c r="D15" s="166">
        <v>16.399999999999999</v>
      </c>
      <c r="E15" s="146" t="s">
        <v>4</v>
      </c>
      <c r="F15" s="147" t="s">
        <v>5</v>
      </c>
      <c r="G15" s="312"/>
      <c r="H15" s="316"/>
      <c r="I15" s="182">
        <v>93</v>
      </c>
      <c r="J15" s="147">
        <f>IF(A15&gt;COUNTA($B$5:$B$16),"",ROUND(IF(VLOOKUP(C15,Deltagare!$C$5:$F$16,3,FALSE)="Herr",IF(VLOOKUP(C15,Deltagare!$C$5:$F$16,4,FALSE)="Gul",VLOOKUP($D$1,Slope!$A$4:$J$91,2,FALSE),VLOOKUP($D$1,Slope!$A$4:$J$91,4,FALSE)),IF(VLOOKUP(C15,Deltagare!$C$5:$F$16,4,FALSE)="Gul",VLOOKUP($D$1,Slope!$A$4:$J$91,6,FALSE),VLOOKUP($D$1,Slope!$A$4:$J$91,8,FALSE)))-VLOOKUP($D$1,Slope!$A$4:$J$91,10,FALSE)+D15*IF(VLOOKUP(C15,Deltagare!$C$5:$F$16,3,FALSE)="Herr",IF(VLOOKUP(C15,Deltagare!$C$5:$F$16,4,FALSE)="Gul",VLOOKUP($D$1,Slope!$A$4:$J$91,3,FALSE),VLOOKUP($D$1,Slope!$A$4:$J$91,5,FALSE)),IF(VLOOKUP(C15,Deltagare!$C$5:$F$16,4,FALSE)="Gul",VLOOKUP($D$1,Slope!$A$4:$J$91,7,FALSE),VLOOKUP($D$1,Slope!$A$4:$J$91,9,FALSE)))/113,0))</f>
        <v>18</v>
      </c>
      <c r="K15" s="165">
        <f t="shared" si="0"/>
        <v>75</v>
      </c>
      <c r="L15" s="20"/>
    </row>
    <row r="16" spans="1:13" ht="21" customHeight="1" thickBot="1" x14ac:dyDescent="0.25">
      <c r="A16" s="148">
        <v>12</v>
      </c>
      <c r="B16" s="149" t="s">
        <v>166</v>
      </c>
      <c r="C16" s="163" t="s">
        <v>101</v>
      </c>
      <c r="D16" s="174">
        <v>17.399999999999999</v>
      </c>
      <c r="E16" s="149" t="s">
        <v>4</v>
      </c>
      <c r="F16" s="170" t="s">
        <v>5</v>
      </c>
      <c r="G16" s="314"/>
      <c r="H16" s="318"/>
      <c r="I16" s="183">
        <v>89</v>
      </c>
      <c r="J16" s="170">
        <f>IF(A16&gt;COUNTA($B$5:$B$16),"",ROUND(IF(VLOOKUP(C16,Deltagare!$C$5:$F$16,3,FALSE)="Herr",IF(VLOOKUP(C16,Deltagare!$C$5:$F$16,4,FALSE)="Gul",VLOOKUP($D$1,Slope!$A$4:$J$91,2,FALSE),VLOOKUP($D$1,Slope!$A$4:$J$91,4,FALSE)),IF(VLOOKUP(C16,Deltagare!$C$5:$F$16,4,FALSE)="Gul",VLOOKUP($D$1,Slope!$A$4:$J$91,6,FALSE),VLOOKUP($D$1,Slope!$A$4:$J$91,8,FALSE)))-VLOOKUP($D$1,Slope!$A$4:$J$91,10,FALSE)+D16*IF(VLOOKUP(C16,Deltagare!$C$5:$F$16,3,FALSE)="Herr",IF(VLOOKUP(C16,Deltagare!$C$5:$F$16,4,FALSE)="Gul",VLOOKUP($D$1,Slope!$A$4:$J$91,3,FALSE),VLOOKUP($D$1,Slope!$A$4:$J$91,5,FALSE)),IF(VLOOKUP(C16,Deltagare!$C$5:$F$16,4,FALSE)="Gul",VLOOKUP($D$1,Slope!$A$4:$J$91,7,FALSE),VLOOKUP($D$1,Slope!$A$4:$J$91,9,FALSE)))/113,0))</f>
        <v>19</v>
      </c>
      <c r="K16" s="184">
        <f t="shared" si="0"/>
        <v>70</v>
      </c>
      <c r="L16" s="90"/>
      <c r="M16" s="21"/>
    </row>
    <row r="18" spans="1:13" ht="13.5" thickBot="1" x14ac:dyDescent="0.25"/>
    <row r="19" spans="1:13" ht="24.75" x14ac:dyDescent="0.2">
      <c r="A19" s="301" t="s">
        <v>159</v>
      </c>
      <c r="B19" s="302"/>
      <c r="C19" s="302"/>
      <c r="D19" s="302"/>
      <c r="E19" s="302"/>
      <c r="F19" s="303"/>
      <c r="M19" s="17"/>
    </row>
    <row r="20" spans="1:13" x14ac:dyDescent="0.2">
      <c r="A20" s="91"/>
      <c r="B20" s="93"/>
      <c r="C20" s="92" t="s">
        <v>0</v>
      </c>
      <c r="D20" s="93" t="s">
        <v>8</v>
      </c>
      <c r="E20" s="93" t="s">
        <v>105</v>
      </c>
      <c r="F20" s="94" t="s">
        <v>77</v>
      </c>
      <c r="M20" s="17"/>
    </row>
    <row r="21" spans="1:13" ht="21" customHeight="1" x14ac:dyDescent="0.2">
      <c r="A21" s="237">
        <v>1</v>
      </c>
      <c r="B21" s="238"/>
      <c r="C21" s="239" t="s">
        <v>94</v>
      </c>
      <c r="D21" s="240">
        <v>9.4</v>
      </c>
      <c r="E21" s="238">
        <v>70</v>
      </c>
      <c r="F21" s="164">
        <v>24</v>
      </c>
      <c r="M21" s="17"/>
    </row>
    <row r="22" spans="1:13" ht="21" customHeight="1" x14ac:dyDescent="0.2">
      <c r="A22" s="241">
        <v>2</v>
      </c>
      <c r="B22" s="242"/>
      <c r="C22" s="243" t="s">
        <v>101</v>
      </c>
      <c r="D22" s="244">
        <v>17.399999999999999</v>
      </c>
      <c r="E22" s="242">
        <v>70</v>
      </c>
      <c r="F22" s="206">
        <v>14</v>
      </c>
      <c r="M22" s="17"/>
    </row>
    <row r="23" spans="1:13" ht="21" customHeight="1" x14ac:dyDescent="0.2">
      <c r="A23" s="241">
        <v>3</v>
      </c>
      <c r="B23" s="242"/>
      <c r="C23" s="243" t="s">
        <v>3</v>
      </c>
      <c r="D23" s="244">
        <v>7.2</v>
      </c>
      <c r="E23" s="242">
        <v>71</v>
      </c>
      <c r="F23" s="206">
        <v>10</v>
      </c>
      <c r="M23" s="17"/>
    </row>
    <row r="24" spans="1:13" ht="21" customHeight="1" x14ac:dyDescent="0.2">
      <c r="A24" s="145">
        <v>4</v>
      </c>
      <c r="B24" s="169"/>
      <c r="C24" s="162" t="s">
        <v>93</v>
      </c>
      <c r="D24" s="168">
        <v>10.9</v>
      </c>
      <c r="E24" s="169">
        <v>72</v>
      </c>
      <c r="F24" s="167"/>
      <c r="M24" s="17"/>
    </row>
    <row r="25" spans="1:13" ht="21" customHeight="1" x14ac:dyDescent="0.2">
      <c r="A25" s="145">
        <v>5</v>
      </c>
      <c r="B25" s="169"/>
      <c r="C25" s="162" t="s">
        <v>98</v>
      </c>
      <c r="D25" s="168">
        <v>11.9</v>
      </c>
      <c r="E25" s="169">
        <v>72</v>
      </c>
      <c r="F25" s="167"/>
      <c r="M25" s="17"/>
    </row>
    <row r="26" spans="1:13" ht="21" customHeight="1" x14ac:dyDescent="0.2">
      <c r="A26" s="145">
        <v>6</v>
      </c>
      <c r="B26" s="169"/>
      <c r="C26" s="162" t="s">
        <v>92</v>
      </c>
      <c r="D26" s="168">
        <v>9</v>
      </c>
      <c r="E26" s="169">
        <v>73</v>
      </c>
      <c r="F26" s="167"/>
      <c r="M26" s="17"/>
    </row>
    <row r="27" spans="1:13" ht="21" customHeight="1" x14ac:dyDescent="0.2">
      <c r="A27" s="145">
        <v>7</v>
      </c>
      <c r="B27" s="169"/>
      <c r="C27" s="162" t="s">
        <v>97</v>
      </c>
      <c r="D27" s="168">
        <v>11.2</v>
      </c>
      <c r="E27" s="169">
        <v>73</v>
      </c>
      <c r="F27" s="167"/>
      <c r="M27" s="17"/>
    </row>
    <row r="28" spans="1:13" ht="21" customHeight="1" x14ac:dyDescent="0.2">
      <c r="A28" s="145">
        <v>9</v>
      </c>
      <c r="B28" s="169"/>
      <c r="C28" s="162" t="s">
        <v>100</v>
      </c>
      <c r="D28" s="168">
        <v>10.6</v>
      </c>
      <c r="E28" s="169">
        <v>75</v>
      </c>
      <c r="F28" s="167"/>
      <c r="M28" s="17"/>
    </row>
    <row r="29" spans="1:13" ht="21" customHeight="1" x14ac:dyDescent="0.2">
      <c r="A29" s="145">
        <v>8</v>
      </c>
      <c r="B29" s="169"/>
      <c r="C29" s="162" t="s">
        <v>95</v>
      </c>
      <c r="D29" s="168">
        <v>16.399999999999999</v>
      </c>
      <c r="E29" s="169">
        <v>75</v>
      </c>
      <c r="F29" s="167"/>
      <c r="M29" s="17"/>
    </row>
    <row r="30" spans="1:13" ht="21" customHeight="1" x14ac:dyDescent="0.2">
      <c r="A30" s="145">
        <v>10</v>
      </c>
      <c r="B30" s="169"/>
      <c r="C30" s="162" t="s">
        <v>99</v>
      </c>
      <c r="D30" s="168">
        <v>10.9</v>
      </c>
      <c r="E30" s="169">
        <v>76</v>
      </c>
      <c r="F30" s="167"/>
      <c r="M30" s="17"/>
    </row>
    <row r="31" spans="1:13" ht="21" customHeight="1" x14ac:dyDescent="0.2">
      <c r="A31" s="145">
        <v>11</v>
      </c>
      <c r="B31" s="169"/>
      <c r="C31" s="162" t="s">
        <v>91</v>
      </c>
      <c r="D31" s="168">
        <v>7.5</v>
      </c>
      <c r="E31" s="169">
        <v>77</v>
      </c>
      <c r="F31" s="167"/>
      <c r="M31" s="17"/>
    </row>
    <row r="32" spans="1:13" ht="21" customHeight="1" thickBot="1" x14ac:dyDescent="0.25">
      <c r="A32" s="148">
        <v>12</v>
      </c>
      <c r="B32" s="170"/>
      <c r="C32" s="163" t="s">
        <v>96</v>
      </c>
      <c r="D32" s="174">
        <v>14.9</v>
      </c>
      <c r="E32" s="170">
        <v>78</v>
      </c>
      <c r="F32" s="171"/>
      <c r="M32" s="17"/>
    </row>
    <row r="33" spans="13:13" x14ac:dyDescent="0.2">
      <c r="M33" s="17"/>
    </row>
  </sheetData>
  <sortState ref="A21:F32">
    <sortCondition ref="E21:E32"/>
    <sortCondition ref="D21:D32"/>
  </sortState>
  <mergeCells count="8">
    <mergeCell ref="I1:J1"/>
    <mergeCell ref="A19:F19"/>
    <mergeCell ref="H5:H8"/>
    <mergeCell ref="H9:H12"/>
    <mergeCell ref="H13:H16"/>
    <mergeCell ref="G5:G8"/>
    <mergeCell ref="G9:G12"/>
    <mergeCell ref="G13:G16"/>
  </mergeCells>
  <phoneticPr fontId="0" type="noConversion"/>
  <pageMargins left="0.7" right="0.7" top="0.75" bottom="0.75" header="0.3" footer="0.3"/>
  <pageSetup paperSize="9" scale="70" orientation="landscape" horizontalDpi="360" verticalDpi="360" r:id="rId1"/>
  <headerFooter alignWithMargins="0">
    <oddHeader>&amp;C&amp;26Deltävling 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Button 1">
              <controlPr defaultSize="0" print="0" autoFill="0" autoLine="0" autoPict="0" macro="[0]!valjGolfbana">
                <anchor moveWithCells="1" siz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5</xdr:col>
                    <xdr:colOff>9525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Button 2">
              <controlPr defaultSize="0" print="0" autoFill="0" autoLine="0" autoPict="0" macro="[0]!valjDatum">
                <anchor moveWithCells="1" sizeWithCells="1">
                  <from>
                    <xdr:col>7</xdr:col>
                    <xdr:colOff>695325</xdr:colOff>
                    <xdr:row>1</xdr:row>
                    <xdr:rowOff>9525</xdr:rowOff>
                  </from>
                  <to>
                    <xdr:col>10</xdr:col>
                    <xdr:colOff>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6" name="Button 4">
              <controlPr defaultSize="0" print="0" autoFill="0" autoLine="0" autoPict="0" macro="[0]!Resultat_Deltävling">
                <anchor moveWithCells="1" siz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9" r:id="rId7" name="Button 5">
              <controlPr defaultSize="0" print="0" autoFill="0" autoLine="0" autoPict="0" macro="[0]!Rensa_Resultat">
                <anchor moveWithCells="1" sizeWithCells="1">
                  <from>
                    <xdr:col>6</xdr:col>
                    <xdr:colOff>38100</xdr:colOff>
                    <xdr:row>21</xdr:row>
                    <xdr:rowOff>142875</xdr:rowOff>
                  </from>
                  <to>
                    <xdr:col>8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014">
    <pageSetUpPr fitToPage="1"/>
  </sheetPr>
  <dimension ref="A1:M33"/>
  <sheetViews>
    <sheetView showGridLines="0" topLeftCell="A14" zoomScaleNormal="100" workbookViewId="0">
      <selection activeCell="J14" sqref="J14"/>
    </sheetView>
  </sheetViews>
  <sheetFormatPr defaultRowHeight="12.75" x14ac:dyDescent="0.2"/>
  <cols>
    <col min="1" max="1" width="5.7109375" style="15" customWidth="1"/>
    <col min="2" max="2" width="10.7109375" style="15" hidden="1" customWidth="1"/>
    <col min="3" max="3" width="50.7109375" style="15" customWidth="1"/>
    <col min="4" max="11" width="14.7109375" style="17" customWidth="1"/>
    <col min="12" max="12" width="4.7109375" style="17" customWidth="1"/>
    <col min="13" max="16384" width="9.140625" style="15"/>
  </cols>
  <sheetData>
    <row r="1" spans="1:13" s="3" customFormat="1" ht="21" customHeight="1" x14ac:dyDescent="0.2">
      <c r="C1" s="150" t="s">
        <v>9</v>
      </c>
      <c r="D1" s="153" t="s">
        <v>64</v>
      </c>
      <c r="E1" s="153"/>
      <c r="F1" s="39"/>
      <c r="G1" s="39"/>
      <c r="H1" s="150" t="s">
        <v>12</v>
      </c>
      <c r="I1" s="304">
        <v>42903</v>
      </c>
      <c r="J1" s="304"/>
      <c r="K1" s="151"/>
      <c r="L1" s="152"/>
    </row>
    <row r="2" spans="1:13" ht="21" customHeight="1" x14ac:dyDescent="0.2">
      <c r="C2" s="39"/>
      <c r="D2" s="39"/>
      <c r="E2" s="39"/>
      <c r="F2" s="39"/>
      <c r="G2" s="39"/>
      <c r="H2" s="39"/>
      <c r="I2" s="39"/>
      <c r="J2" s="39"/>
    </row>
    <row r="3" spans="1:13" ht="21" customHeight="1" thickBot="1" x14ac:dyDescent="0.25">
      <c r="C3" s="39"/>
      <c r="D3" s="39"/>
      <c r="E3" s="39"/>
      <c r="F3" s="39"/>
      <c r="G3" s="39"/>
      <c r="H3" s="39"/>
      <c r="I3" s="39"/>
      <c r="J3" s="39"/>
    </row>
    <row r="4" spans="1:13" s="24" customFormat="1" ht="26.25" thickBot="1" x14ac:dyDescent="0.25">
      <c r="A4" s="86"/>
      <c r="B4" s="87"/>
      <c r="C4" s="81" t="s">
        <v>0</v>
      </c>
      <c r="D4" s="82" t="s">
        <v>8</v>
      </c>
      <c r="E4" s="83" t="s">
        <v>160</v>
      </c>
      <c r="F4" s="84" t="s">
        <v>11</v>
      </c>
      <c r="G4" s="84" t="s">
        <v>2</v>
      </c>
      <c r="H4" s="85" t="s">
        <v>13</v>
      </c>
      <c r="I4" s="95" t="s">
        <v>161</v>
      </c>
      <c r="J4" s="88" t="s">
        <v>158</v>
      </c>
      <c r="K4" s="96" t="s">
        <v>162</v>
      </c>
      <c r="L4" s="19"/>
    </row>
    <row r="5" spans="1:13" ht="21" customHeight="1" x14ac:dyDescent="0.2">
      <c r="A5" s="144">
        <v>1</v>
      </c>
      <c r="B5" s="129" t="s">
        <v>166</v>
      </c>
      <c r="C5" s="162" t="s">
        <v>3</v>
      </c>
      <c r="D5" s="166">
        <v>6.5</v>
      </c>
      <c r="E5" s="129" t="s">
        <v>4</v>
      </c>
      <c r="F5" s="75" t="s">
        <v>5</v>
      </c>
      <c r="G5" s="311">
        <f>IF(A5&gt;COUNTA($B$5:$B$16),"",IF(4*(ROUNDUP((COUNTA($B$5:$B$16)/4),0)-(COUNTA($B$5:$B$16)/4))&gt;INT(A5/3-1/3),INT(A5/3+2/3),INT((A5+4*(ROUNDUP((COUNTA($B$5:$B$16)/4),0)-(COUNTA($B$5:$B$16)/4))-0.25)/4)+1))</f>
        <v>1</v>
      </c>
      <c r="H5" s="319" t="s">
        <v>201</v>
      </c>
      <c r="I5" s="180"/>
      <c r="J5" s="181">
        <f>IF(A5&gt;COUNTA($B$5:$B$16),"",ROUND(IF(VLOOKUP(C5,Deltagare!$C$5:$F$16,3,FALSE)="Herr",IF(VLOOKUP(C5,Deltagare!$C$5:$F$16,4,FALSE)="Gul",VLOOKUP($D$1,Slope!$A$4:$J$91,2,FALSE),VLOOKUP($D$1,Slope!$A$4:$J$91,4,FALSE)),IF(VLOOKUP(C5,Deltagare!$C$5:$F$16,4,FALSE)="Gul",VLOOKUP($D$1,Slope!$A$4:$J$91,6,FALSE),VLOOKUP($D$1,Slope!$A$4:$J$91,8,FALSE)))-VLOOKUP($D$1,Slope!$A$4:$J$91,10,FALSE)+D5*IF(VLOOKUP(C5,Deltagare!$C$5:$F$16,3,FALSE)="Herr",IF(VLOOKUP(C5,Deltagare!$C$5:$F$16,4,FALSE)="Gul",VLOOKUP($D$1,Slope!$A$4:$J$91,3,FALSE),VLOOKUP($D$1,Slope!$A$4:$J$91,5,FALSE)),IF(VLOOKUP(C5,Deltagare!$C$5:$F$16,4,FALSE)="Gul",VLOOKUP($D$1,Slope!$A$4:$J$91,7,FALSE),VLOOKUP($D$1,Slope!$A$4:$J$91,9,FALSE)))/113,0))</f>
        <v>7</v>
      </c>
      <c r="K5" s="176" t="str">
        <f t="shared" ref="K5:K16" si="0">IF(COUNT(I5),I5-J5,"")</f>
        <v/>
      </c>
      <c r="L5" s="20"/>
    </row>
    <row r="6" spans="1:13" ht="21" customHeight="1" x14ac:dyDescent="0.2">
      <c r="A6" s="145">
        <v>2</v>
      </c>
      <c r="B6" s="146" t="s">
        <v>166</v>
      </c>
      <c r="C6" s="162" t="s">
        <v>91</v>
      </c>
      <c r="D6" s="166">
        <v>7.2</v>
      </c>
      <c r="E6" s="146" t="s">
        <v>4</v>
      </c>
      <c r="F6" s="147" t="s">
        <v>5</v>
      </c>
      <c r="G6" s="312"/>
      <c r="H6" s="320"/>
      <c r="I6" s="182">
        <v>87</v>
      </c>
      <c r="J6" s="147">
        <v>8</v>
      </c>
      <c r="K6" s="165">
        <f t="shared" si="0"/>
        <v>79</v>
      </c>
      <c r="L6" s="20"/>
    </row>
    <row r="7" spans="1:13" ht="21" customHeight="1" x14ac:dyDescent="0.2">
      <c r="A7" s="145">
        <v>3</v>
      </c>
      <c r="B7" s="146" t="s">
        <v>166</v>
      </c>
      <c r="C7" s="162" t="s">
        <v>92</v>
      </c>
      <c r="D7" s="166">
        <v>8.9</v>
      </c>
      <c r="E7" s="146" t="s">
        <v>4</v>
      </c>
      <c r="F7" s="147" t="s">
        <v>5</v>
      </c>
      <c r="G7" s="312"/>
      <c r="H7" s="320"/>
      <c r="I7" s="182">
        <v>81</v>
      </c>
      <c r="J7" s="147">
        <f>IF(A7&gt;COUNTA($B$5:$B$16),"",ROUND(IF(VLOOKUP(C7,Deltagare!$C$5:$F$16,3,FALSE)="Herr",IF(VLOOKUP(C7,Deltagare!$C$5:$F$16,4,FALSE)="Gul",VLOOKUP($D$1,Slope!$A$4:$J$91,2,FALSE),VLOOKUP($D$1,Slope!$A$4:$J$91,4,FALSE)),IF(VLOOKUP(C7,Deltagare!$C$5:$F$16,4,FALSE)="Gul",VLOOKUP($D$1,Slope!$A$4:$J$91,6,FALSE),VLOOKUP($D$1,Slope!$A$4:$J$91,8,FALSE)))-VLOOKUP($D$1,Slope!$A$4:$J$91,10,FALSE)+D7*IF(VLOOKUP(C7,Deltagare!$C$5:$F$16,3,FALSE)="Herr",IF(VLOOKUP(C7,Deltagare!$C$5:$F$16,4,FALSE)="Gul",VLOOKUP($D$1,Slope!$A$4:$J$91,3,FALSE),VLOOKUP($D$1,Slope!$A$4:$J$91,5,FALSE)),IF(VLOOKUP(C7,Deltagare!$C$5:$F$16,4,FALSE)="Gul",VLOOKUP($D$1,Slope!$A$4:$J$91,7,FALSE),VLOOKUP($D$1,Slope!$A$4:$J$91,9,FALSE)))/113,0))</f>
        <v>9</v>
      </c>
      <c r="K7" s="165">
        <f t="shared" si="0"/>
        <v>72</v>
      </c>
      <c r="L7" s="20"/>
    </row>
    <row r="8" spans="1:13" ht="21" customHeight="1" x14ac:dyDescent="0.2">
      <c r="A8" s="185">
        <v>4</v>
      </c>
      <c r="B8" s="128" t="s">
        <v>166</v>
      </c>
      <c r="C8" s="186" t="s">
        <v>94</v>
      </c>
      <c r="D8" s="187">
        <v>9.1</v>
      </c>
      <c r="E8" s="128" t="s">
        <v>4</v>
      </c>
      <c r="F8" s="98" t="s">
        <v>5</v>
      </c>
      <c r="G8" s="312"/>
      <c r="H8" s="320"/>
      <c r="I8" s="202">
        <v>95</v>
      </c>
      <c r="J8" s="98">
        <v>10</v>
      </c>
      <c r="K8" s="189">
        <f t="shared" si="0"/>
        <v>85</v>
      </c>
      <c r="L8" s="20"/>
    </row>
    <row r="9" spans="1:13" ht="21" customHeight="1" x14ac:dyDescent="0.2">
      <c r="A9" s="144">
        <v>5</v>
      </c>
      <c r="B9" s="190" t="s">
        <v>166</v>
      </c>
      <c r="C9" s="161" t="s">
        <v>99</v>
      </c>
      <c r="D9" s="191">
        <v>9.9</v>
      </c>
      <c r="E9" s="207" t="s">
        <v>4</v>
      </c>
      <c r="F9" s="192" t="s">
        <v>5</v>
      </c>
      <c r="G9" s="311">
        <f>IF(A9&gt;COUNTA($B$5:$B$16),"",IF(4*(ROUNDUP((COUNTA($B$5:$B$16)/4),0)-(COUNTA($B$5:$B$16)/4))&gt;INT(A9/3-1/3),INT(A9/3+2/3),INT((A9+4*(ROUNDUP((COUNTA($B$5:$B$16)/4),0)-(COUNTA($B$5:$B$16)/4))-0.25)/4)+1))</f>
        <v>2</v>
      </c>
      <c r="H9" s="319" t="s">
        <v>176</v>
      </c>
      <c r="I9" s="204">
        <v>89</v>
      </c>
      <c r="J9" s="192">
        <v>12</v>
      </c>
      <c r="K9" s="194">
        <f t="shared" si="0"/>
        <v>77</v>
      </c>
      <c r="L9" s="20"/>
    </row>
    <row r="10" spans="1:13" ht="21" customHeight="1" x14ac:dyDescent="0.2">
      <c r="A10" s="145">
        <v>6</v>
      </c>
      <c r="B10" s="146" t="s">
        <v>166</v>
      </c>
      <c r="C10" s="162" t="s">
        <v>100</v>
      </c>
      <c r="D10" s="166">
        <v>10.199999999999999</v>
      </c>
      <c r="E10" s="208" t="s">
        <v>4</v>
      </c>
      <c r="F10" s="147" t="s">
        <v>5</v>
      </c>
      <c r="G10" s="312"/>
      <c r="H10" s="320"/>
      <c r="I10" s="182">
        <v>79</v>
      </c>
      <c r="J10" s="147">
        <f>IF(A10&gt;COUNTA($B$5:$B$16),"",ROUND(IF(VLOOKUP(C10,Deltagare!$C$5:$F$16,3,FALSE)="Herr",IF(VLOOKUP(C10,Deltagare!$C$5:$F$16,4,FALSE)="Gul",VLOOKUP($D$1,Slope!$A$4:$J$91,2,FALSE),VLOOKUP($D$1,Slope!$A$4:$J$91,4,FALSE)),IF(VLOOKUP(C10,Deltagare!$C$5:$F$16,4,FALSE)="Gul",VLOOKUP($D$1,Slope!$A$4:$J$91,6,FALSE),VLOOKUP($D$1,Slope!$A$4:$J$91,8,FALSE)))-VLOOKUP($D$1,Slope!$A$4:$J$91,10,FALSE)+D10*IF(VLOOKUP(C10,Deltagare!$C$5:$F$16,3,FALSE)="Herr",IF(VLOOKUP(C10,Deltagare!$C$5:$F$16,4,FALSE)="Gul",VLOOKUP($D$1,Slope!$A$4:$J$91,3,FALSE),VLOOKUP($D$1,Slope!$A$4:$J$91,5,FALSE)),IF(VLOOKUP(C10,Deltagare!$C$5:$F$16,4,FALSE)="Gul",VLOOKUP($D$1,Slope!$A$4:$J$91,7,FALSE),VLOOKUP($D$1,Slope!$A$4:$J$91,9,FALSE)))/113,0))</f>
        <v>11</v>
      </c>
      <c r="K10" s="165">
        <f t="shared" si="0"/>
        <v>68</v>
      </c>
      <c r="L10" s="20"/>
    </row>
    <row r="11" spans="1:13" ht="21" customHeight="1" x14ac:dyDescent="0.2">
      <c r="A11" s="145">
        <v>7</v>
      </c>
      <c r="B11" s="146" t="s">
        <v>166</v>
      </c>
      <c r="C11" s="162" t="s">
        <v>93</v>
      </c>
      <c r="D11" s="166">
        <v>10.5</v>
      </c>
      <c r="E11" s="208" t="s">
        <v>4</v>
      </c>
      <c r="F11" s="147" t="s">
        <v>5</v>
      </c>
      <c r="G11" s="312"/>
      <c r="H11" s="320"/>
      <c r="I11" s="182">
        <v>84</v>
      </c>
      <c r="J11" s="147">
        <v>12</v>
      </c>
      <c r="K11" s="165">
        <f t="shared" si="0"/>
        <v>72</v>
      </c>
      <c r="L11" s="20"/>
    </row>
    <row r="12" spans="1:13" ht="21" customHeight="1" x14ac:dyDescent="0.2">
      <c r="A12" s="195">
        <v>8</v>
      </c>
      <c r="B12" s="196" t="s">
        <v>166</v>
      </c>
      <c r="C12" s="197" t="s">
        <v>97</v>
      </c>
      <c r="D12" s="198">
        <v>10.8</v>
      </c>
      <c r="E12" s="209" t="s">
        <v>4</v>
      </c>
      <c r="F12" s="199" t="s">
        <v>5</v>
      </c>
      <c r="G12" s="313"/>
      <c r="H12" s="321"/>
      <c r="I12" s="205">
        <v>95</v>
      </c>
      <c r="J12" s="199">
        <v>12</v>
      </c>
      <c r="K12" s="201">
        <f t="shared" si="0"/>
        <v>83</v>
      </c>
      <c r="L12" s="20"/>
    </row>
    <row r="13" spans="1:13" ht="21" customHeight="1" x14ac:dyDescent="0.2">
      <c r="A13" s="89">
        <v>9</v>
      </c>
      <c r="B13" s="129" t="s">
        <v>166</v>
      </c>
      <c r="C13" s="172" t="s">
        <v>98</v>
      </c>
      <c r="D13" s="173">
        <v>11.3</v>
      </c>
      <c r="E13" s="129" t="s">
        <v>4</v>
      </c>
      <c r="F13" s="75" t="s">
        <v>5</v>
      </c>
      <c r="G13" s="312">
        <f>IF(A13&gt;COUNTA($B$5:$B$16),"",IF(4*(ROUNDUP((COUNTA($B$5:$B$16)/4),0)-(COUNTA($B$5:$B$16)/4))&gt;INT(A13/3-1/3),INT(A13/3+2/3),INT((A13+4*(ROUNDUP((COUNTA($B$5:$B$16)/4),0)-(COUNTA($B$5:$B$16)/4))-0.25)/4)+1))</f>
        <v>3</v>
      </c>
      <c r="H13" s="316" t="s">
        <v>202</v>
      </c>
      <c r="I13" s="203">
        <v>91</v>
      </c>
      <c r="J13" s="75">
        <v>13</v>
      </c>
      <c r="K13" s="164">
        <f t="shared" si="0"/>
        <v>78</v>
      </c>
      <c r="L13" s="20"/>
    </row>
    <row r="14" spans="1:13" ht="21" customHeight="1" x14ac:dyDescent="0.2">
      <c r="A14" s="145">
        <v>10</v>
      </c>
      <c r="B14" s="146" t="s">
        <v>166</v>
      </c>
      <c r="C14" s="162" t="s">
        <v>96</v>
      </c>
      <c r="D14" s="166">
        <v>14.9</v>
      </c>
      <c r="E14" s="146" t="s">
        <v>4</v>
      </c>
      <c r="F14" s="147" t="s">
        <v>5</v>
      </c>
      <c r="G14" s="312"/>
      <c r="H14" s="316"/>
      <c r="I14" s="182">
        <v>109</v>
      </c>
      <c r="J14" s="147">
        <f>IF(A14&gt;COUNTA($B$5:$B$16),"",ROUND(IF(VLOOKUP(C14,Deltagare!$C$5:$F$16,3,FALSE)="Herr",IF(VLOOKUP(C14,Deltagare!$C$5:$F$16,4,FALSE)="Gul",VLOOKUP($D$1,Slope!$A$4:$J$91,2,FALSE),VLOOKUP($D$1,Slope!$A$4:$J$91,4,FALSE)),IF(VLOOKUP(C14,Deltagare!$C$5:$F$16,4,FALSE)="Gul",VLOOKUP($D$1,Slope!$A$4:$J$91,6,FALSE),VLOOKUP($D$1,Slope!$A$4:$J$91,8,FALSE)))-VLOOKUP($D$1,Slope!$A$4:$J$91,10,FALSE)+D14*IF(VLOOKUP(C14,Deltagare!$C$5:$F$16,3,FALSE)="Herr",IF(VLOOKUP(C14,Deltagare!$C$5:$F$16,4,FALSE)="Gul",VLOOKUP($D$1,Slope!$A$4:$J$91,3,FALSE),VLOOKUP($D$1,Slope!$A$4:$J$91,5,FALSE)),IF(VLOOKUP(C14,Deltagare!$C$5:$F$16,4,FALSE)="Gul",VLOOKUP($D$1,Slope!$A$4:$J$91,7,FALSE),VLOOKUP($D$1,Slope!$A$4:$J$91,9,FALSE)))/113,0))</f>
        <v>16</v>
      </c>
      <c r="K14" s="165">
        <f t="shared" si="0"/>
        <v>93</v>
      </c>
      <c r="L14" s="20"/>
    </row>
    <row r="15" spans="1:13" ht="21" customHeight="1" x14ac:dyDescent="0.2">
      <c r="A15" s="145">
        <v>11</v>
      </c>
      <c r="B15" s="146" t="s">
        <v>166</v>
      </c>
      <c r="C15" s="162" t="s">
        <v>95</v>
      </c>
      <c r="D15" s="166">
        <v>16.5</v>
      </c>
      <c r="E15" s="146" t="s">
        <v>4</v>
      </c>
      <c r="F15" s="147" t="s">
        <v>5</v>
      </c>
      <c r="G15" s="312"/>
      <c r="H15" s="316"/>
      <c r="I15" s="182"/>
      <c r="J15" s="147">
        <f>IF(A15&gt;COUNTA($B$5:$B$16),"",ROUND(IF(VLOOKUP(C15,Deltagare!$C$5:$F$16,3,FALSE)="Herr",IF(VLOOKUP(C15,Deltagare!$C$5:$F$16,4,FALSE)="Gul",VLOOKUP($D$1,Slope!$A$4:$J$91,2,FALSE),VLOOKUP($D$1,Slope!$A$4:$J$91,4,FALSE)),IF(VLOOKUP(C15,Deltagare!$C$5:$F$16,4,FALSE)="Gul",VLOOKUP($D$1,Slope!$A$4:$J$91,6,FALSE),VLOOKUP($D$1,Slope!$A$4:$J$91,8,FALSE)))-VLOOKUP($D$1,Slope!$A$4:$J$91,10,FALSE)+D15*IF(VLOOKUP(C15,Deltagare!$C$5:$F$16,3,FALSE)="Herr",IF(VLOOKUP(C15,Deltagare!$C$5:$F$16,4,FALSE)="Gul",VLOOKUP($D$1,Slope!$A$4:$J$91,3,FALSE),VLOOKUP($D$1,Slope!$A$4:$J$91,5,FALSE)),IF(VLOOKUP(C15,Deltagare!$C$5:$F$16,4,FALSE)="Gul",VLOOKUP($D$1,Slope!$A$4:$J$91,7,FALSE),VLOOKUP($D$1,Slope!$A$4:$J$91,9,FALSE)))/113,0))</f>
        <v>18</v>
      </c>
      <c r="K15" s="206" t="str">
        <f t="shared" si="0"/>
        <v/>
      </c>
      <c r="L15" s="20"/>
    </row>
    <row r="16" spans="1:13" ht="21" customHeight="1" thickBot="1" x14ac:dyDescent="0.25">
      <c r="A16" s="148">
        <v>12</v>
      </c>
      <c r="B16" s="149" t="s">
        <v>166</v>
      </c>
      <c r="C16" s="163" t="s">
        <v>101</v>
      </c>
      <c r="D16" s="174">
        <v>17.399999999999999</v>
      </c>
      <c r="E16" s="149" t="s">
        <v>4</v>
      </c>
      <c r="F16" s="170" t="s">
        <v>5</v>
      </c>
      <c r="G16" s="314"/>
      <c r="H16" s="318"/>
      <c r="I16" s="183">
        <v>97</v>
      </c>
      <c r="J16" s="170">
        <v>18</v>
      </c>
      <c r="K16" s="184">
        <f t="shared" si="0"/>
        <v>79</v>
      </c>
      <c r="L16" s="90"/>
      <c r="M16" s="21"/>
    </row>
    <row r="18" spans="1:13" ht="13.5" thickBot="1" x14ac:dyDescent="0.25"/>
    <row r="19" spans="1:13" ht="24.75" x14ac:dyDescent="0.2">
      <c r="A19" s="301" t="s">
        <v>159</v>
      </c>
      <c r="B19" s="302"/>
      <c r="C19" s="302"/>
      <c r="D19" s="302"/>
      <c r="E19" s="302"/>
      <c r="F19" s="303"/>
      <c r="M19" s="17"/>
    </row>
    <row r="20" spans="1:13" x14ac:dyDescent="0.2">
      <c r="A20" s="91"/>
      <c r="B20" s="93"/>
      <c r="C20" s="92" t="s">
        <v>0</v>
      </c>
      <c r="D20" s="93" t="s">
        <v>8</v>
      </c>
      <c r="E20" s="93" t="s">
        <v>105</v>
      </c>
      <c r="F20" s="94" t="s">
        <v>77</v>
      </c>
      <c r="M20" s="17"/>
    </row>
    <row r="21" spans="1:13" ht="21" customHeight="1" x14ac:dyDescent="0.2">
      <c r="A21" s="237">
        <v>1</v>
      </c>
      <c r="B21" s="238"/>
      <c r="C21" s="239" t="s">
        <v>100</v>
      </c>
      <c r="D21" s="240">
        <v>10.199999999999999</v>
      </c>
      <c r="E21" s="238">
        <v>68</v>
      </c>
      <c r="F21" s="164"/>
      <c r="M21" s="17"/>
    </row>
    <row r="22" spans="1:13" ht="21" customHeight="1" x14ac:dyDescent="0.2">
      <c r="A22" s="241">
        <v>2</v>
      </c>
      <c r="B22" s="242"/>
      <c r="C22" s="243" t="s">
        <v>92</v>
      </c>
      <c r="D22" s="244">
        <v>8.9</v>
      </c>
      <c r="E22" s="242">
        <v>72</v>
      </c>
      <c r="F22" s="206"/>
      <c r="M22" s="17"/>
    </row>
    <row r="23" spans="1:13" ht="21" customHeight="1" x14ac:dyDescent="0.2">
      <c r="A23" s="241">
        <v>3</v>
      </c>
      <c r="B23" s="242"/>
      <c r="C23" s="243" t="s">
        <v>93</v>
      </c>
      <c r="D23" s="244">
        <v>10.5</v>
      </c>
      <c r="E23" s="242">
        <v>72</v>
      </c>
      <c r="F23" s="206"/>
      <c r="M23" s="17"/>
    </row>
    <row r="24" spans="1:13" ht="21" customHeight="1" x14ac:dyDescent="0.2">
      <c r="A24" s="145">
        <v>4</v>
      </c>
      <c r="B24" s="169"/>
      <c r="C24" s="162" t="s">
        <v>99</v>
      </c>
      <c r="D24" s="168">
        <v>9.9</v>
      </c>
      <c r="E24" s="169">
        <v>77</v>
      </c>
      <c r="F24" s="167"/>
      <c r="M24" s="17"/>
    </row>
    <row r="25" spans="1:13" ht="21" customHeight="1" x14ac:dyDescent="0.2">
      <c r="A25" s="145">
        <v>5</v>
      </c>
      <c r="B25" s="169"/>
      <c r="C25" s="162" t="s">
        <v>98</v>
      </c>
      <c r="D25" s="168">
        <v>11.3</v>
      </c>
      <c r="E25" s="169">
        <v>78</v>
      </c>
      <c r="F25" s="167"/>
      <c r="M25" s="17"/>
    </row>
    <row r="26" spans="1:13" ht="21" customHeight="1" x14ac:dyDescent="0.2">
      <c r="A26" s="145">
        <v>6</v>
      </c>
      <c r="B26" s="169"/>
      <c r="C26" s="162" t="s">
        <v>91</v>
      </c>
      <c r="D26" s="168">
        <v>7.2</v>
      </c>
      <c r="E26" s="169">
        <v>79</v>
      </c>
      <c r="F26" s="167"/>
      <c r="M26" s="17"/>
    </row>
    <row r="27" spans="1:13" ht="21" customHeight="1" x14ac:dyDescent="0.2">
      <c r="A27" s="145">
        <v>7</v>
      </c>
      <c r="B27" s="169"/>
      <c r="C27" s="162" t="s">
        <v>101</v>
      </c>
      <c r="D27" s="168">
        <v>17.399999999999999</v>
      </c>
      <c r="E27" s="169">
        <v>79</v>
      </c>
      <c r="F27" s="167"/>
      <c r="M27" s="17"/>
    </row>
    <row r="28" spans="1:13" ht="21" customHeight="1" x14ac:dyDescent="0.2">
      <c r="A28" s="145">
        <v>8</v>
      </c>
      <c r="B28" s="169"/>
      <c r="C28" s="162" t="s">
        <v>97</v>
      </c>
      <c r="D28" s="168">
        <v>10.8</v>
      </c>
      <c r="E28" s="169">
        <v>83</v>
      </c>
      <c r="F28" s="167"/>
      <c r="M28" s="17"/>
    </row>
    <row r="29" spans="1:13" ht="21" customHeight="1" x14ac:dyDescent="0.2">
      <c r="A29" s="145">
        <v>9</v>
      </c>
      <c r="B29" s="169"/>
      <c r="C29" s="162" t="s">
        <v>94</v>
      </c>
      <c r="D29" s="168">
        <v>9.1</v>
      </c>
      <c r="E29" s="169">
        <v>85</v>
      </c>
      <c r="F29" s="167"/>
      <c r="M29" s="17"/>
    </row>
    <row r="30" spans="1:13" ht="21" customHeight="1" x14ac:dyDescent="0.2">
      <c r="A30" s="145">
        <v>10</v>
      </c>
      <c r="B30" s="169"/>
      <c r="C30" s="162" t="s">
        <v>96</v>
      </c>
      <c r="D30" s="168">
        <v>14.9</v>
      </c>
      <c r="E30" s="169">
        <v>93</v>
      </c>
      <c r="F30" s="167"/>
      <c r="M30" s="17"/>
    </row>
    <row r="31" spans="1:13" ht="21" customHeight="1" x14ac:dyDescent="0.2">
      <c r="A31" s="145">
        <v>11</v>
      </c>
      <c r="B31" s="169"/>
      <c r="C31" s="162" t="s">
        <v>3</v>
      </c>
      <c r="D31" s="168">
        <v>6.5</v>
      </c>
      <c r="E31" s="169" t="s">
        <v>205</v>
      </c>
      <c r="F31" s="167"/>
      <c r="M31" s="17"/>
    </row>
    <row r="32" spans="1:13" ht="21" customHeight="1" thickBot="1" x14ac:dyDescent="0.25">
      <c r="A32" s="148">
        <v>12</v>
      </c>
      <c r="B32" s="170"/>
      <c r="C32" s="163" t="s">
        <v>95</v>
      </c>
      <c r="D32" s="174">
        <v>16.5</v>
      </c>
      <c r="E32" s="170" t="s">
        <v>205</v>
      </c>
      <c r="F32" s="171"/>
      <c r="M32" s="17"/>
    </row>
    <row r="33" spans="13:13" x14ac:dyDescent="0.2">
      <c r="M33" s="17"/>
    </row>
  </sheetData>
  <sortState ref="C21:F32">
    <sortCondition ref="E21:E32"/>
    <sortCondition ref="D21:D32"/>
  </sortState>
  <mergeCells count="8">
    <mergeCell ref="I1:J1"/>
    <mergeCell ref="A19:F19"/>
    <mergeCell ref="H5:H8"/>
    <mergeCell ref="H9:H12"/>
    <mergeCell ref="H13:H16"/>
    <mergeCell ref="G5:G8"/>
    <mergeCell ref="G9:G12"/>
    <mergeCell ref="G13:G16"/>
  </mergeCells>
  <phoneticPr fontId="0" type="noConversion"/>
  <pageMargins left="0.7" right="0.7" top="0.75" bottom="0.75" header="0.3" footer="0.3"/>
  <pageSetup paperSize="9" scale="70" orientation="landscape" horizontalDpi="360" verticalDpi="360" r:id="rId1"/>
  <headerFooter alignWithMargins="0">
    <oddHeader>&amp;C&amp;26Deltävling 3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Button 1">
              <controlPr defaultSize="0" print="0" autoFill="0" autoLine="0" autoPict="0" macro="[0]!valjGolfbana">
                <anchor moveWithCells="1" siz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5</xdr:col>
                    <xdr:colOff>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Button 2">
              <controlPr defaultSize="0" print="0" autoFill="0" autoLine="0" autoPict="0" macro="[0]!valjDatum">
                <anchor moveWithCells="1" sizeWithCells="1">
                  <from>
                    <xdr:col>7</xdr:col>
                    <xdr:colOff>571500</xdr:colOff>
                    <xdr:row>1</xdr:row>
                    <xdr:rowOff>9525</xdr:rowOff>
                  </from>
                  <to>
                    <xdr:col>10</xdr:col>
                    <xdr:colOff>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6" name="Button 4">
              <controlPr defaultSize="0" print="0" autoFill="0" autoLine="0" autoPict="0" macro="[0]!Resultat_Deltävling">
                <anchor moveWithCells="1" siz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8</xdr:col>
                    <xdr:colOff>200025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7" name="Button 5">
              <controlPr defaultSize="0" print="0" autoFill="0" autoLine="0" autoPict="0" macro="[0]!Rensa_Resultat">
                <anchor moveWithCells="1" sizeWithCells="1">
                  <from>
                    <xdr:col>6</xdr:col>
                    <xdr:colOff>38100</xdr:colOff>
                    <xdr:row>21</xdr:row>
                    <xdr:rowOff>142875</xdr:rowOff>
                  </from>
                  <to>
                    <xdr:col>8</xdr:col>
                    <xdr:colOff>200025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Dialogs</vt:lpstr>
      </vt:variant>
      <vt:variant>
        <vt:i4>2</vt:i4>
      </vt:variant>
    </vt:vector>
  </HeadingPairs>
  <TitlesOfParts>
    <vt:vector size="16" baseType="lpstr">
      <vt:lpstr>Deltagare</vt:lpstr>
      <vt:lpstr>Bettning</vt:lpstr>
      <vt:lpstr>Bruttoresultat</vt:lpstr>
      <vt:lpstr>Slutresultat</vt:lpstr>
      <vt:lpstr>Nettoresultat</vt:lpstr>
      <vt:lpstr>Sammanställning</vt:lpstr>
      <vt:lpstr>Tävling 1</vt:lpstr>
      <vt:lpstr>Tävling 2</vt:lpstr>
      <vt:lpstr>Tävling 3</vt:lpstr>
      <vt:lpstr>Tävling 4</vt:lpstr>
      <vt:lpstr>Tävling 5</vt:lpstr>
      <vt:lpstr>Tävling 6</vt:lpstr>
      <vt:lpstr>Slope</vt:lpstr>
      <vt:lpstr>Datum</vt:lpstr>
      <vt:lpstr>Dialog1</vt:lpstr>
      <vt:lpstr>Dialog2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Golftour GGT</dc:title>
  <dc:subject>Golf</dc:subject>
  <dc:creator>Håkan Dahl</dc:creator>
  <cp:lastModifiedBy>Granell Per</cp:lastModifiedBy>
  <cp:lastPrinted>2017-09-10T19:35:58Z</cp:lastPrinted>
  <dcterms:created xsi:type="dcterms:W3CDTF">2000-09-28T08:32:13Z</dcterms:created>
  <dcterms:modified xsi:type="dcterms:W3CDTF">2017-09-10T19:37:26Z</dcterms:modified>
</cp:coreProperties>
</file>