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Linns\"/>
    </mc:Choice>
  </mc:AlternateContent>
  <xr:revisionPtr revIDLastSave="0" documentId="13_ncr:1_{5D7D2FF7-E756-4C98-B985-9280A47F86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eckoschema" sheetId="1" r:id="rId1"/>
    <sheet name="Veckoschema innan bandyis" sheetId="4" r:id="rId2"/>
    <sheet name="Helg" sheetId="2" r:id="rId3"/>
    <sheet name="Helg innan bandy öppnat" sheetId="5" r:id="rId4"/>
    <sheet name="Pass per lag när bandy öppnat" sheetId="3" r:id="rId5"/>
    <sheet name="Pass per lag innan bandy öppna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C5" i="3"/>
  <c r="D5" i="3"/>
  <c r="E5" i="3"/>
  <c r="B6" i="3"/>
  <c r="C6" i="3"/>
  <c r="D6" i="3"/>
  <c r="E6" i="3"/>
  <c r="B7" i="3"/>
  <c r="C7" i="3"/>
  <c r="D7" i="3"/>
  <c r="E7" i="3"/>
  <c r="B8" i="3"/>
  <c r="C8" i="3"/>
  <c r="D8" i="3"/>
  <c r="E8" i="3"/>
  <c r="B9" i="3"/>
  <c r="C9" i="3"/>
  <c r="D9" i="3"/>
  <c r="E9" i="3"/>
  <c r="B10" i="3"/>
  <c r="C10" i="3"/>
  <c r="D10" i="3"/>
  <c r="E10" i="3"/>
  <c r="B11" i="3"/>
  <c r="C11" i="3"/>
  <c r="D11" i="3"/>
  <c r="E11" i="3"/>
  <c r="B12" i="3"/>
  <c r="C12" i="3"/>
  <c r="D12" i="3"/>
  <c r="E12" i="3"/>
  <c r="B13" i="3"/>
  <c r="C13" i="3"/>
  <c r="D13" i="3"/>
  <c r="E13" i="3"/>
  <c r="B14" i="3"/>
  <c r="C14" i="3"/>
  <c r="D14" i="3"/>
  <c r="E14" i="3"/>
  <c r="B15" i="3"/>
  <c r="C15" i="3"/>
  <c r="D15" i="3"/>
  <c r="E15" i="3"/>
  <c r="B16" i="3"/>
  <c r="C16" i="3"/>
  <c r="D16" i="3"/>
  <c r="E16" i="3"/>
  <c r="B17" i="3"/>
  <c r="C17" i="3"/>
  <c r="D17" i="3"/>
  <c r="E17" i="3"/>
  <c r="B18" i="3"/>
  <c r="C18" i="3"/>
  <c r="D18" i="3"/>
  <c r="E18" i="3"/>
  <c r="B19" i="3"/>
  <c r="C19" i="3"/>
  <c r="D19" i="3"/>
  <c r="E19" i="3"/>
  <c r="B20" i="3"/>
  <c r="C20" i="3"/>
  <c r="D20" i="3"/>
  <c r="E20" i="3"/>
  <c r="B21" i="3"/>
  <c r="C21" i="3"/>
  <c r="D21" i="3"/>
  <c r="E21" i="3"/>
  <c r="B22" i="3"/>
  <c r="C22" i="3"/>
  <c r="D22" i="3"/>
  <c r="E22" i="3"/>
  <c r="B5" i="6"/>
  <c r="C5" i="6"/>
  <c r="D5" i="6"/>
  <c r="E5" i="6"/>
  <c r="B6" i="6"/>
  <c r="C6" i="6"/>
  <c r="D6" i="6"/>
  <c r="E6" i="6"/>
  <c r="B7" i="6"/>
  <c r="C7" i="6"/>
  <c r="D7" i="6"/>
  <c r="E7" i="6"/>
  <c r="B8" i="6"/>
  <c r="C8" i="6"/>
  <c r="D8" i="6"/>
  <c r="E8" i="6"/>
  <c r="B9" i="6"/>
  <c r="C9" i="6"/>
  <c r="D9" i="6"/>
  <c r="E9" i="6"/>
  <c r="B10" i="6"/>
  <c r="C10" i="6"/>
  <c r="D10" i="6"/>
  <c r="E10" i="6"/>
  <c r="B11" i="6"/>
  <c r="C11" i="6"/>
  <c r="D11" i="6"/>
  <c r="E11" i="6"/>
  <c r="B12" i="6"/>
  <c r="C12" i="6"/>
  <c r="D12" i="6"/>
  <c r="E12" i="6"/>
  <c r="B13" i="6"/>
  <c r="C13" i="6"/>
  <c r="D13" i="6"/>
  <c r="E13" i="6"/>
  <c r="B14" i="6"/>
  <c r="C14" i="6"/>
  <c r="D14" i="6"/>
  <c r="E14" i="6"/>
  <c r="B15" i="6"/>
  <c r="C15" i="6"/>
  <c r="D15" i="6"/>
  <c r="E15" i="6"/>
  <c r="B16" i="6"/>
  <c r="C16" i="6"/>
  <c r="D16" i="6"/>
  <c r="E16" i="6"/>
  <c r="B17" i="6"/>
  <c r="C17" i="6"/>
  <c r="D17" i="6"/>
  <c r="E17" i="6"/>
  <c r="B18" i="6"/>
  <c r="C18" i="6"/>
  <c r="D18" i="6"/>
  <c r="E18" i="6"/>
  <c r="B19" i="6"/>
  <c r="C19" i="6"/>
  <c r="D19" i="6"/>
  <c r="E19" i="6"/>
  <c r="B20" i="6"/>
  <c r="C20" i="6"/>
  <c r="D20" i="6"/>
  <c r="E20" i="6"/>
  <c r="B21" i="6"/>
  <c r="C21" i="6"/>
  <c r="D21" i="6"/>
  <c r="E21" i="6"/>
  <c r="B22" i="6"/>
  <c r="C22" i="6"/>
  <c r="D22" i="6"/>
  <c r="E22" i="6"/>
  <c r="F7" i="3" l="1"/>
  <c r="F22" i="3"/>
  <c r="F8" i="3"/>
  <c r="F10" i="3"/>
  <c r="F13" i="3"/>
  <c r="F16" i="3"/>
  <c r="F19" i="3"/>
  <c r="F11" i="3"/>
  <c r="F5" i="3"/>
  <c r="F14" i="3"/>
  <c r="F12" i="3"/>
  <c r="F15" i="3"/>
  <c r="F9" i="3"/>
  <c r="F6" i="3"/>
  <c r="F18" i="3"/>
  <c r="F21" i="3"/>
  <c r="E23" i="3"/>
  <c r="D23" i="3"/>
  <c r="C23" i="3"/>
  <c r="B23" i="3"/>
  <c r="F20" i="3"/>
  <c r="F17" i="3"/>
  <c r="F7" i="6"/>
  <c r="F10" i="6"/>
  <c r="F15" i="6"/>
  <c r="F6" i="6"/>
  <c r="F9" i="6"/>
  <c r="F12" i="6"/>
  <c r="F11" i="6"/>
  <c r="F18" i="6"/>
  <c r="F20" i="6"/>
  <c r="F21" i="6"/>
  <c r="D23" i="6"/>
  <c r="C23" i="6"/>
  <c r="F13" i="6"/>
  <c r="F16" i="6"/>
  <c r="E23" i="6"/>
  <c r="F19" i="6"/>
  <c r="F14" i="6"/>
  <c r="F8" i="6"/>
  <c r="F5" i="6"/>
  <c r="F17" i="6"/>
  <c r="B23" i="6"/>
  <c r="F23" i="3" l="1"/>
  <c r="F23" i="6"/>
</calcChain>
</file>

<file path=xl/sharedStrings.xml><?xml version="1.0" encoding="utf-8"?>
<sst xmlns="http://schemas.openxmlformats.org/spreadsheetml/2006/main" count="299" uniqueCount="99">
  <si>
    <t>Tid</t>
  </si>
  <si>
    <t>16:30-17:20</t>
  </si>
  <si>
    <t>U8</t>
  </si>
  <si>
    <t>J18</t>
  </si>
  <si>
    <t>U10</t>
  </si>
  <si>
    <t>J20 Div 1</t>
  </si>
  <si>
    <t>F10/12</t>
  </si>
  <si>
    <t>U12</t>
  </si>
  <si>
    <t>U16 Region</t>
  </si>
  <si>
    <t>17:30-18:20</t>
  </si>
  <si>
    <t>U9</t>
  </si>
  <si>
    <t>U11</t>
  </si>
  <si>
    <t>U13</t>
  </si>
  <si>
    <t>U14</t>
  </si>
  <si>
    <t>18:30-19:20</t>
  </si>
  <si>
    <t>J20 Region</t>
  </si>
  <si>
    <t>Match</t>
  </si>
  <si>
    <t>19:30-20:20</t>
  </si>
  <si>
    <t>A-lag</t>
  </si>
  <si>
    <t>U15/16</t>
  </si>
  <si>
    <t>20:30-21:20</t>
  </si>
  <si>
    <t>Ockra</t>
  </si>
  <si>
    <t>Reservtid</t>
  </si>
  <si>
    <t>21:30-22:20</t>
  </si>
  <si>
    <t>-</t>
  </si>
  <si>
    <t>Halltec</t>
  </si>
  <si>
    <t>Falu Express</t>
  </si>
  <si>
    <t>Lör 08:00-08:50</t>
  </si>
  <si>
    <t>Veteraner</t>
  </si>
  <si>
    <t>Lör 09:00-10:15</t>
  </si>
  <si>
    <t>Hockeyskolan</t>
  </si>
  <si>
    <t>Lör 10:30-11:20</t>
  </si>
  <si>
    <t>Lör 11:00-12:20</t>
  </si>
  <si>
    <t>Sön 13:30-14:50</t>
  </si>
  <si>
    <t>Sön 15:00-15:50</t>
  </si>
  <si>
    <t>Sön 16:00-16:50</t>
  </si>
  <si>
    <t>Sön 17:30-19:30</t>
  </si>
  <si>
    <t>U16 region</t>
  </si>
  <si>
    <t>Lör 13:30-14:50</t>
  </si>
  <si>
    <t>Lör 15:00-15:50</t>
  </si>
  <si>
    <t>Lör 16:00-16:50</t>
  </si>
  <si>
    <t>Lör 17:30-19:30</t>
  </si>
  <si>
    <t>Sön 08:00-08:50</t>
  </si>
  <si>
    <t>Sön 09:00-10:15</t>
  </si>
  <si>
    <t>Sön 10:30-11:20</t>
  </si>
  <si>
    <t>Sön 11:00-12:20</t>
  </si>
  <si>
    <t>J20 region</t>
  </si>
  <si>
    <t>J20 div 1</t>
  </si>
  <si>
    <t>U 16 reg</t>
  </si>
  <si>
    <t>Lag</t>
  </si>
  <si>
    <t>Vardagar</t>
  </si>
  <si>
    <t>Helg</t>
  </si>
  <si>
    <t>Totalt</t>
  </si>
  <si>
    <t>Dam rekreation</t>
  </si>
  <si>
    <t>Halltec – veckoschema</t>
  </si>
  <si>
    <t>Måndag</t>
  </si>
  <si>
    <t>Tisdag</t>
  </si>
  <si>
    <t>Onsdag</t>
  </si>
  <si>
    <t>Torsdag</t>
  </si>
  <si>
    <t>Fredag</t>
  </si>
  <si>
    <t>Falu Express – veckoschema</t>
  </si>
  <si>
    <t>16:00-16:50</t>
  </si>
  <si>
    <t>17:00-17:50</t>
  </si>
  <si>
    <t>18:00-18:50</t>
  </si>
  <si>
    <t>19:00-19:50</t>
  </si>
  <si>
    <t>20:00-20:50</t>
  </si>
  <si>
    <t>21:00-21:50</t>
  </si>
  <si>
    <t>22:00-22:50</t>
  </si>
  <si>
    <t xml:space="preserve">Match A-lag tränar om </t>
  </si>
  <si>
    <t>Match de inte har match</t>
  </si>
  <si>
    <t>BANDY</t>
  </si>
  <si>
    <t>STÄNGT</t>
  </si>
  <si>
    <t>Sön 19.30-20.20</t>
  </si>
  <si>
    <t>A-lag (80 min)
17:00-18:20</t>
  </si>
  <si>
    <t>Antal träningspass per lag – Veckoschema och Helg</t>
  </si>
  <si>
    <t>Baserat på flikarna Veckoschema och Helg. Matchnoteringar, reservtid, isvård, stängt och bandy är exkluderade.</t>
  </si>
  <si>
    <t>Antal träningspass per lag – innan bandyisen öppnat</t>
  </si>
  <si>
    <t>Baserat på flikarna Veckoschema innan bandyis och Helg innan bandy öppnat. Matchnoteringar, reservtid, isvård, stängt och bandy är exkluderade.</t>
  </si>
  <si>
    <t>Ska ha</t>
  </si>
  <si>
    <t>2-3</t>
  </si>
  <si>
    <t>1-2</t>
  </si>
  <si>
    <t>3-4</t>
  </si>
  <si>
    <t>Matcher Ockra</t>
  </si>
  <si>
    <r>
      <t xml:space="preserve">16/10, 30/10, 20/11, </t>
    </r>
    <r>
      <rPr>
        <sz val="11"/>
        <color rgb="FFFF0000"/>
        <rFont val="Calibri"/>
        <family val="2"/>
        <scheme val="minor"/>
      </rPr>
      <t>1/12</t>
    </r>
    <r>
      <rPr>
        <sz val="11"/>
        <color theme="1"/>
        <rFont val="Calibri"/>
        <family val="2"/>
        <scheme val="minor"/>
      </rPr>
      <t>, 4/12, 18/12, 8/1, 22/1, 5/2</t>
    </r>
  </si>
  <si>
    <t>Falu IF matcher 11/12, 18/12, 12/2, 19/2, 26/2</t>
  </si>
  <si>
    <t xml:space="preserve">Match </t>
  </si>
  <si>
    <t xml:space="preserve">Match/ J20 Div 1 </t>
  </si>
  <si>
    <t>J20 region vid match</t>
  </si>
  <si>
    <t>Reservtid/ j20 reg matchfritt</t>
  </si>
  <si>
    <t xml:space="preserve">J18 </t>
  </si>
  <si>
    <t>Reservtid/ U15/16 vid matchfritt</t>
  </si>
  <si>
    <t xml:space="preserve">dam rek. </t>
  </si>
  <si>
    <t>U16 reg 16-17.20</t>
  </si>
  <si>
    <t>sön 19.30</t>
  </si>
  <si>
    <t>16.30-17.20</t>
  </si>
  <si>
    <t>17.30-19.00</t>
  </si>
  <si>
    <t>A-lag (80 min)
17.00-18.20</t>
  </si>
  <si>
    <t>U14 16.00-16.50</t>
  </si>
  <si>
    <t>U14    16.00-16.50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</si>
</sst>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1"/>
      <color rgb="FF52606D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17365D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3" fillId="4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2" fillId="5" borderId="1" xfId="0" applyFont="1" applyFill="1" applyBorder="1"/>
    <xf numFmtId="1" fontId="2" fillId="5" borderId="1" xfId="0" applyNumberFormat="1" applyFont="1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49" fontId="0" fillId="0" borderId="0" xfId="0" applyNumberFormat="1"/>
    <xf numFmtId="1" fontId="0" fillId="7" borderId="0" xfId="0" applyNumberFormat="1" applyFill="1" applyAlignment="1">
      <alignment horizontal="center"/>
    </xf>
    <xf numFmtId="0" fontId="0" fillId="8" borderId="2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0" xfId="0" applyFont="1" applyFill="1" applyAlignment="1">
      <alignment horizontal="center" wrapText="1"/>
    </xf>
    <xf numFmtId="0" fontId="6" fillId="0" borderId="0" xfId="0" applyFont="1"/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4" fillId="3" borderId="0" xfId="0" applyFont="1" applyFill="1"/>
    <xf numFmtId="0" fontId="5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pane xSplit="1" topLeftCell="B1" activePane="topRight" state="frozen"/>
      <selection pane="topRight" activeCell="H15" sqref="H15"/>
    </sheetView>
  </sheetViews>
  <sheetFormatPr defaultRowHeight="15" x14ac:dyDescent="0.25"/>
  <cols>
    <col min="1" max="1" width="17.28515625" customWidth="1"/>
    <col min="2" max="6" width="19.140625" customWidth="1"/>
    <col min="7" max="11" width="22" customWidth="1"/>
  </cols>
  <sheetData>
    <row r="1" spans="1:6" ht="27" customHeight="1" x14ac:dyDescent="0.35">
      <c r="A1" s="16" t="s">
        <v>54</v>
      </c>
      <c r="B1" s="16"/>
      <c r="C1" s="16"/>
      <c r="D1" s="16"/>
      <c r="E1" s="16"/>
      <c r="F1" s="16"/>
    </row>
    <row r="2" spans="1:6" x14ac:dyDescent="0.25">
      <c r="A2" s="3" t="s">
        <v>0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</row>
    <row r="3" spans="1:6" ht="30" customHeight="1" x14ac:dyDescent="0.25">
      <c r="A3" s="8" t="s">
        <v>1</v>
      </c>
      <c r="B3" s="7" t="s">
        <v>2</v>
      </c>
      <c r="C3" s="7" t="s">
        <v>4</v>
      </c>
      <c r="D3" s="7" t="s">
        <v>10</v>
      </c>
      <c r="E3" s="7" t="s">
        <v>2</v>
      </c>
      <c r="F3" s="7" t="s">
        <v>37</v>
      </c>
    </row>
    <row r="4" spans="1:6" ht="30" customHeight="1" x14ac:dyDescent="0.25">
      <c r="A4" s="8" t="s">
        <v>9</v>
      </c>
      <c r="B4" s="7" t="s">
        <v>6</v>
      </c>
      <c r="C4" s="7" t="s">
        <v>10</v>
      </c>
      <c r="D4" s="7" t="s">
        <v>4</v>
      </c>
      <c r="E4" s="7" t="s">
        <v>11</v>
      </c>
      <c r="F4" s="7" t="s">
        <v>4</v>
      </c>
    </row>
    <row r="5" spans="1:6" ht="30" customHeight="1" x14ac:dyDescent="0.25">
      <c r="A5" s="8" t="s">
        <v>14</v>
      </c>
      <c r="B5" s="7" t="s">
        <v>7</v>
      </c>
      <c r="C5" s="7" t="s">
        <v>11</v>
      </c>
      <c r="D5" s="7" t="s">
        <v>11</v>
      </c>
      <c r="E5" s="7" t="s">
        <v>7</v>
      </c>
      <c r="F5" s="7" t="s">
        <v>6</v>
      </c>
    </row>
    <row r="6" spans="1:6" ht="30" customHeight="1" x14ac:dyDescent="0.25">
      <c r="A6" s="8" t="s">
        <v>17</v>
      </c>
      <c r="B6" s="7" t="s">
        <v>12</v>
      </c>
      <c r="C6" s="7" t="s">
        <v>13</v>
      </c>
      <c r="D6" s="7" t="s">
        <v>12</v>
      </c>
      <c r="E6" s="7" t="s">
        <v>13</v>
      </c>
      <c r="F6" s="7" t="s">
        <v>12</v>
      </c>
    </row>
    <row r="7" spans="1:6" ht="30" customHeight="1" x14ac:dyDescent="0.25">
      <c r="A7" s="8" t="s">
        <v>20</v>
      </c>
      <c r="B7" s="7" t="s">
        <v>37</v>
      </c>
      <c r="C7" s="7" t="s">
        <v>19</v>
      </c>
      <c r="D7" s="7" t="s">
        <v>13</v>
      </c>
      <c r="E7" s="7" t="s">
        <v>89</v>
      </c>
      <c r="F7" s="7" t="s">
        <v>71</v>
      </c>
    </row>
    <row r="8" spans="1:6" ht="30" customHeight="1" x14ac:dyDescent="0.25">
      <c r="A8" s="8" t="s">
        <v>23</v>
      </c>
      <c r="B8" s="7" t="s">
        <v>3</v>
      </c>
      <c r="C8" s="7" t="s">
        <v>47</v>
      </c>
      <c r="D8" s="7"/>
      <c r="E8" s="7" t="s">
        <v>87</v>
      </c>
      <c r="F8" s="7" t="s">
        <v>71</v>
      </c>
    </row>
    <row r="9" spans="1:6" x14ac:dyDescent="0.25">
      <c r="B9" s="2"/>
      <c r="C9" s="2"/>
      <c r="D9" s="2"/>
      <c r="E9" s="2"/>
      <c r="F9" s="2"/>
    </row>
    <row r="10" spans="1:6" ht="27" customHeight="1" x14ac:dyDescent="0.35">
      <c r="A10" s="16" t="s">
        <v>60</v>
      </c>
      <c r="B10" s="17"/>
      <c r="C10" s="17"/>
      <c r="D10" s="17"/>
      <c r="E10" s="17"/>
      <c r="F10" s="17"/>
    </row>
    <row r="11" spans="1:6" x14ac:dyDescent="0.25">
      <c r="A11" s="3" t="s">
        <v>0</v>
      </c>
      <c r="B11" s="14" t="s">
        <v>55</v>
      </c>
      <c r="C11" s="14" t="s">
        <v>56</v>
      </c>
      <c r="D11" s="14" t="s">
        <v>57</v>
      </c>
      <c r="E11" s="14" t="s">
        <v>58</v>
      </c>
      <c r="F11" s="14" t="s">
        <v>59</v>
      </c>
    </row>
    <row r="12" spans="1:6" ht="30" customHeight="1" x14ac:dyDescent="0.25">
      <c r="A12" s="8" t="s">
        <v>61</v>
      </c>
      <c r="B12" s="11"/>
      <c r="C12" s="11"/>
      <c r="D12" s="11"/>
      <c r="E12" s="11"/>
      <c r="F12" s="7" t="s">
        <v>3</v>
      </c>
    </row>
    <row r="13" spans="1:6" ht="30" customHeight="1" x14ac:dyDescent="0.25">
      <c r="A13" s="8" t="s">
        <v>62</v>
      </c>
      <c r="B13" s="11"/>
      <c r="C13" s="11"/>
      <c r="D13" s="7" t="s">
        <v>46</v>
      </c>
      <c r="E13" s="7" t="s">
        <v>8</v>
      </c>
      <c r="F13" s="7" t="s">
        <v>15</v>
      </c>
    </row>
    <row r="14" spans="1:6" ht="30" customHeight="1" x14ac:dyDescent="0.25">
      <c r="A14" s="8" t="s">
        <v>63</v>
      </c>
      <c r="B14" s="7" t="s">
        <v>19</v>
      </c>
      <c r="C14" s="7" t="s">
        <v>68</v>
      </c>
      <c r="D14" s="7" t="s">
        <v>47</v>
      </c>
      <c r="E14" s="7" t="s">
        <v>5</v>
      </c>
      <c r="F14" s="7" t="s">
        <v>86</v>
      </c>
    </row>
    <row r="15" spans="1:6" ht="30" customHeight="1" x14ac:dyDescent="0.25">
      <c r="A15" s="8" t="s">
        <v>64</v>
      </c>
      <c r="B15" s="7" t="s">
        <v>18</v>
      </c>
      <c r="C15" s="7" t="s">
        <v>69</v>
      </c>
      <c r="D15" s="7" t="s">
        <v>3</v>
      </c>
      <c r="E15" s="7" t="s">
        <v>18</v>
      </c>
      <c r="F15" s="7" t="s">
        <v>16</v>
      </c>
    </row>
    <row r="16" spans="1:6" ht="30" customHeight="1" x14ac:dyDescent="0.25">
      <c r="A16" s="8" t="s">
        <v>65</v>
      </c>
      <c r="B16" s="7" t="s">
        <v>15</v>
      </c>
      <c r="C16" s="7" t="s">
        <v>16</v>
      </c>
      <c r="D16" s="7" t="s">
        <v>19</v>
      </c>
      <c r="E16" s="7" t="s">
        <v>90</v>
      </c>
      <c r="F16" s="7" t="s">
        <v>16</v>
      </c>
    </row>
    <row r="17" spans="1:6" ht="30" customHeight="1" x14ac:dyDescent="0.25">
      <c r="A17" s="8" t="s">
        <v>66</v>
      </c>
      <c r="B17" s="7" t="s">
        <v>21</v>
      </c>
      <c r="C17" s="7" t="s">
        <v>22</v>
      </c>
      <c r="D17" s="7" t="s">
        <v>21</v>
      </c>
      <c r="E17" s="7" t="s">
        <v>88</v>
      </c>
      <c r="F17" s="7" t="s">
        <v>24</v>
      </c>
    </row>
    <row r="18" spans="1:6" ht="30" customHeight="1" x14ac:dyDescent="0.25">
      <c r="A18" s="8" t="s">
        <v>67</v>
      </c>
      <c r="B18" s="7"/>
      <c r="C18" s="7"/>
      <c r="D18" s="7"/>
      <c r="E18" s="7"/>
      <c r="F18" s="7"/>
    </row>
  </sheetData>
  <mergeCells count="2">
    <mergeCell ref="A1:F1"/>
    <mergeCell ref="A10:F10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0B14-4150-42E7-BC8A-CCBE0725BA96}">
  <dimension ref="A1:F21"/>
  <sheetViews>
    <sheetView tabSelected="1" workbookViewId="0">
      <pane xSplit="1" topLeftCell="B1" activePane="topRight" state="frozen"/>
      <selection pane="topRight" activeCell="E17" sqref="E17"/>
    </sheetView>
  </sheetViews>
  <sheetFormatPr defaultRowHeight="15" x14ac:dyDescent="0.25"/>
  <cols>
    <col min="1" max="1" width="17.28515625" customWidth="1"/>
    <col min="2" max="6" width="19.140625" customWidth="1"/>
    <col min="7" max="11" width="22" customWidth="1"/>
  </cols>
  <sheetData>
    <row r="1" spans="1:6" ht="27" customHeight="1" x14ac:dyDescent="0.35">
      <c r="A1" s="16" t="s">
        <v>54</v>
      </c>
      <c r="B1" s="16"/>
      <c r="C1" s="16"/>
      <c r="D1" s="16"/>
      <c r="E1" s="16"/>
      <c r="F1" s="16"/>
    </row>
    <row r="2" spans="1:6" x14ac:dyDescent="0.25">
      <c r="A2" s="3" t="s">
        <v>0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</row>
    <row r="3" spans="1:6" ht="30" customHeight="1" x14ac:dyDescent="0.25">
      <c r="A3" s="8" t="s">
        <v>1</v>
      </c>
      <c r="B3" s="7" t="s">
        <v>2</v>
      </c>
      <c r="C3" s="7" t="s">
        <v>4</v>
      </c>
      <c r="D3" s="7" t="s">
        <v>10</v>
      </c>
      <c r="E3" s="7" t="s">
        <v>7</v>
      </c>
      <c r="F3" s="7" t="s">
        <v>37</v>
      </c>
    </row>
    <row r="4" spans="1:6" ht="30" customHeight="1" x14ac:dyDescent="0.25">
      <c r="A4" s="8" t="s">
        <v>9</v>
      </c>
      <c r="B4" s="7" t="s">
        <v>6</v>
      </c>
      <c r="C4" s="7" t="s">
        <v>12</v>
      </c>
      <c r="D4" s="7" t="s">
        <v>4</v>
      </c>
      <c r="E4" s="11" t="s">
        <v>70</v>
      </c>
      <c r="F4" s="7" t="s">
        <v>11</v>
      </c>
    </row>
    <row r="5" spans="1:6" ht="30" customHeight="1" x14ac:dyDescent="0.25">
      <c r="A5" s="8" t="s">
        <v>14</v>
      </c>
      <c r="B5" s="11" t="s">
        <v>70</v>
      </c>
      <c r="C5" s="7" t="s">
        <v>19</v>
      </c>
      <c r="D5" s="7" t="s">
        <v>11</v>
      </c>
      <c r="E5" s="11" t="s">
        <v>70</v>
      </c>
      <c r="F5" s="11" t="s">
        <v>70</v>
      </c>
    </row>
    <row r="6" spans="1:6" ht="30" customHeight="1" x14ac:dyDescent="0.25">
      <c r="A6" s="8" t="s">
        <v>17</v>
      </c>
      <c r="B6" s="11" t="s">
        <v>70</v>
      </c>
      <c r="C6" s="11" t="s">
        <v>70</v>
      </c>
      <c r="D6" s="7" t="s">
        <v>12</v>
      </c>
      <c r="E6" s="7" t="s">
        <v>13</v>
      </c>
      <c r="F6" s="11" t="s">
        <v>70</v>
      </c>
    </row>
    <row r="7" spans="1:6" ht="30" customHeight="1" x14ac:dyDescent="0.25">
      <c r="A7" s="8" t="s">
        <v>20</v>
      </c>
      <c r="B7" s="7" t="s">
        <v>37</v>
      </c>
      <c r="C7" s="11" t="s">
        <v>70</v>
      </c>
      <c r="D7" s="7" t="s">
        <v>13</v>
      </c>
      <c r="E7" s="11" t="s">
        <v>70</v>
      </c>
      <c r="F7" s="11" t="s">
        <v>71</v>
      </c>
    </row>
    <row r="8" spans="1:6" ht="30" customHeight="1" x14ac:dyDescent="0.25">
      <c r="A8" s="8" t="s">
        <v>23</v>
      </c>
      <c r="B8" s="7" t="s">
        <v>3</v>
      </c>
      <c r="C8" s="7" t="s">
        <v>47</v>
      </c>
      <c r="D8" s="7" t="s">
        <v>46</v>
      </c>
      <c r="E8" s="11" t="s">
        <v>70</v>
      </c>
      <c r="F8" s="11" t="s">
        <v>71</v>
      </c>
    </row>
    <row r="10" spans="1:6" ht="27" customHeight="1" x14ac:dyDescent="0.35">
      <c r="A10" s="16" t="s">
        <v>60</v>
      </c>
      <c r="B10" s="16"/>
      <c r="C10" s="16"/>
      <c r="D10" s="16"/>
      <c r="E10" s="16"/>
      <c r="F10" s="16"/>
    </row>
    <row r="11" spans="1:6" x14ac:dyDescent="0.25">
      <c r="A11" s="3" t="s">
        <v>0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</row>
    <row r="12" spans="1:6" ht="30" customHeight="1" x14ac:dyDescent="0.25">
      <c r="A12" s="8" t="s">
        <v>61</v>
      </c>
      <c r="B12" s="11"/>
      <c r="C12" s="11"/>
      <c r="D12" s="11"/>
      <c r="E12" s="11"/>
      <c r="F12" s="7" t="s">
        <v>3</v>
      </c>
    </row>
    <row r="13" spans="1:6" ht="30" customHeight="1" x14ac:dyDescent="0.25">
      <c r="A13" s="8" t="s">
        <v>62</v>
      </c>
      <c r="B13" s="11"/>
      <c r="C13" s="11"/>
      <c r="D13" s="7" t="s">
        <v>47</v>
      </c>
      <c r="E13" s="7" t="s">
        <v>8</v>
      </c>
      <c r="F13" s="7" t="s">
        <v>15</v>
      </c>
    </row>
    <row r="14" spans="1:6" ht="30" customHeight="1" x14ac:dyDescent="0.25">
      <c r="A14" s="8" t="s">
        <v>63</v>
      </c>
      <c r="B14" s="7" t="s">
        <v>19</v>
      </c>
      <c r="C14" s="7" t="s">
        <v>68</v>
      </c>
      <c r="D14" s="7" t="s">
        <v>7</v>
      </c>
      <c r="E14" s="7" t="s">
        <v>47</v>
      </c>
      <c r="F14" s="7" t="s">
        <v>85</v>
      </c>
    </row>
    <row r="15" spans="1:6" ht="30" customHeight="1" x14ac:dyDescent="0.25">
      <c r="A15" s="8" t="s">
        <v>64</v>
      </c>
      <c r="B15" s="7" t="s">
        <v>18</v>
      </c>
      <c r="C15" s="7" t="s">
        <v>69</v>
      </c>
      <c r="D15" s="7" t="s">
        <v>3</v>
      </c>
      <c r="E15" s="7" t="s">
        <v>18</v>
      </c>
      <c r="F15" s="7" t="s">
        <v>16</v>
      </c>
    </row>
    <row r="16" spans="1:6" ht="30" customHeight="1" x14ac:dyDescent="0.25">
      <c r="A16" s="8" t="s">
        <v>65</v>
      </c>
      <c r="B16" s="7" t="s">
        <v>15</v>
      </c>
      <c r="C16" s="7" t="s">
        <v>16</v>
      </c>
      <c r="D16" s="7" t="s">
        <v>19</v>
      </c>
      <c r="E16" s="7"/>
      <c r="F16" s="7" t="s">
        <v>16</v>
      </c>
    </row>
    <row r="17" spans="1:6" ht="30" customHeight="1" x14ac:dyDescent="0.25">
      <c r="A17" s="8" t="s">
        <v>66</v>
      </c>
      <c r="B17" s="11" t="s">
        <v>21</v>
      </c>
      <c r="C17" s="7"/>
      <c r="D17" s="11" t="s">
        <v>21</v>
      </c>
      <c r="E17" s="7"/>
      <c r="F17" s="7" t="s">
        <v>24</v>
      </c>
    </row>
    <row r="18" spans="1:6" ht="30" customHeight="1" x14ac:dyDescent="0.25">
      <c r="A18" s="8" t="s">
        <v>67</v>
      </c>
      <c r="B18" s="7"/>
      <c r="C18" s="7"/>
      <c r="D18" s="7"/>
      <c r="E18" s="7"/>
      <c r="F18" s="7" t="s">
        <v>82</v>
      </c>
    </row>
    <row r="19" spans="1:6" ht="45" x14ac:dyDescent="0.25">
      <c r="F19" s="12" t="s">
        <v>83</v>
      </c>
    </row>
    <row r="21" spans="1:6" ht="45" x14ac:dyDescent="0.25">
      <c r="F21" s="13" t="s">
        <v>84</v>
      </c>
    </row>
  </sheetData>
  <mergeCells count="2">
    <mergeCell ref="A1:F1"/>
    <mergeCell ref="A10:F10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C26" sqref="C26"/>
    </sheetView>
  </sheetViews>
  <sheetFormatPr defaultRowHeight="15" x14ac:dyDescent="0.25"/>
  <cols>
    <col min="1" max="3" width="28" customWidth="1"/>
  </cols>
  <sheetData>
    <row r="1" spans="1:3" x14ac:dyDescent="0.25">
      <c r="A1" s="1" t="s">
        <v>0</v>
      </c>
      <c r="B1" s="1" t="s">
        <v>25</v>
      </c>
      <c r="C1" s="1" t="s">
        <v>26</v>
      </c>
    </row>
    <row r="2" spans="1:3" x14ac:dyDescent="0.25">
      <c r="A2" t="s">
        <v>27</v>
      </c>
      <c r="C2" t="s">
        <v>28</v>
      </c>
    </row>
    <row r="3" spans="1:3" x14ac:dyDescent="0.25">
      <c r="A3" t="s">
        <v>29</v>
      </c>
      <c r="C3" t="s">
        <v>30</v>
      </c>
    </row>
    <row r="4" spans="1:3" x14ac:dyDescent="0.25">
      <c r="A4" t="s">
        <v>31</v>
      </c>
    </row>
    <row r="5" spans="1:3" x14ac:dyDescent="0.25">
      <c r="A5" t="s">
        <v>32</v>
      </c>
    </row>
    <row r="6" spans="1:3" x14ac:dyDescent="0.25">
      <c r="A6" t="s">
        <v>38</v>
      </c>
    </row>
    <row r="7" spans="1:3" x14ac:dyDescent="0.25">
      <c r="A7" t="s">
        <v>39</v>
      </c>
    </row>
    <row r="8" spans="1:3" x14ac:dyDescent="0.25">
      <c r="A8" t="s">
        <v>40</v>
      </c>
    </row>
    <row r="9" spans="1:3" x14ac:dyDescent="0.25">
      <c r="A9" t="s">
        <v>41</v>
      </c>
    </row>
    <row r="11" spans="1:3" x14ac:dyDescent="0.25">
      <c r="A11" t="s">
        <v>42</v>
      </c>
    </row>
    <row r="12" spans="1:3" x14ac:dyDescent="0.25">
      <c r="A12" t="s">
        <v>43</v>
      </c>
    </row>
    <row r="13" spans="1:3" x14ac:dyDescent="0.25">
      <c r="A13" t="s">
        <v>44</v>
      </c>
    </row>
    <row r="14" spans="1:3" x14ac:dyDescent="0.25">
      <c r="A14" t="s">
        <v>45</v>
      </c>
    </row>
    <row r="15" spans="1:3" x14ac:dyDescent="0.25">
      <c r="A15" t="s">
        <v>33</v>
      </c>
    </row>
    <row r="16" spans="1:3" x14ac:dyDescent="0.25">
      <c r="A16" t="s">
        <v>34</v>
      </c>
    </row>
    <row r="17" spans="1:3" x14ac:dyDescent="0.25">
      <c r="A17" s="20" t="s">
        <v>94</v>
      </c>
      <c r="B17" s="20" t="s">
        <v>7</v>
      </c>
      <c r="C17" t="s">
        <v>98</v>
      </c>
    </row>
    <row r="18" spans="1:3" ht="30" x14ac:dyDescent="0.25">
      <c r="A18" t="s">
        <v>95</v>
      </c>
      <c r="B18" t="s">
        <v>48</v>
      </c>
      <c r="C18" s="2" t="s">
        <v>73</v>
      </c>
    </row>
    <row r="19" spans="1:3" x14ac:dyDescent="0.25">
      <c r="A19" t="s">
        <v>93</v>
      </c>
      <c r="B19" t="s">
        <v>91</v>
      </c>
      <c r="C19" s="15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6B02-8A0A-4FCB-9469-CAE6BE2BBC6A}">
  <dimension ref="A1:C19"/>
  <sheetViews>
    <sheetView workbookViewId="0">
      <selection activeCell="C24" sqref="C24"/>
    </sheetView>
  </sheetViews>
  <sheetFormatPr defaultRowHeight="15" x14ac:dyDescent="0.25"/>
  <cols>
    <col min="1" max="3" width="28" customWidth="1"/>
  </cols>
  <sheetData>
    <row r="1" spans="1:3" x14ac:dyDescent="0.25">
      <c r="A1" s="1" t="s">
        <v>0</v>
      </c>
      <c r="B1" s="1" t="s">
        <v>25</v>
      </c>
      <c r="C1" s="1" t="s">
        <v>26</v>
      </c>
    </row>
    <row r="2" spans="1:3" x14ac:dyDescent="0.25">
      <c r="A2" t="s">
        <v>27</v>
      </c>
      <c r="C2" t="s">
        <v>28</v>
      </c>
    </row>
    <row r="3" spans="1:3" x14ac:dyDescent="0.25">
      <c r="A3" t="s">
        <v>29</v>
      </c>
      <c r="C3" t="s">
        <v>30</v>
      </c>
    </row>
    <row r="4" spans="1:3" x14ac:dyDescent="0.25">
      <c r="A4" t="s">
        <v>31</v>
      </c>
    </row>
    <row r="5" spans="1:3" x14ac:dyDescent="0.25">
      <c r="A5" t="s">
        <v>32</v>
      </c>
    </row>
    <row r="6" spans="1:3" x14ac:dyDescent="0.25">
      <c r="A6" t="s">
        <v>38</v>
      </c>
    </row>
    <row r="7" spans="1:3" x14ac:dyDescent="0.25">
      <c r="A7" t="s">
        <v>39</v>
      </c>
    </row>
    <row r="8" spans="1:3" x14ac:dyDescent="0.25">
      <c r="A8" t="s">
        <v>40</v>
      </c>
    </row>
    <row r="9" spans="1:3" x14ac:dyDescent="0.25">
      <c r="A9" t="s">
        <v>41</v>
      </c>
    </row>
    <row r="11" spans="1:3" x14ac:dyDescent="0.25">
      <c r="A11" t="s">
        <v>42</v>
      </c>
    </row>
    <row r="12" spans="1:3" x14ac:dyDescent="0.25">
      <c r="A12" t="s">
        <v>43</v>
      </c>
    </row>
    <row r="13" spans="1:3" x14ac:dyDescent="0.25">
      <c r="A13" t="s">
        <v>44</v>
      </c>
    </row>
    <row r="14" spans="1:3" x14ac:dyDescent="0.25">
      <c r="A14" t="s">
        <v>45</v>
      </c>
    </row>
    <row r="15" spans="1:3" x14ac:dyDescent="0.25">
      <c r="A15" t="s">
        <v>33</v>
      </c>
    </row>
    <row r="16" spans="1:3" x14ac:dyDescent="0.25">
      <c r="A16" t="s">
        <v>34</v>
      </c>
    </row>
    <row r="17" spans="1:3" x14ac:dyDescent="0.25">
      <c r="A17" t="s">
        <v>35</v>
      </c>
      <c r="B17" t="s">
        <v>92</v>
      </c>
      <c r="C17" t="s">
        <v>97</v>
      </c>
    </row>
    <row r="18" spans="1:3" ht="30" x14ac:dyDescent="0.25">
      <c r="A18" t="s">
        <v>36</v>
      </c>
      <c r="B18" t="s">
        <v>70</v>
      </c>
      <c r="C18" s="2" t="s">
        <v>96</v>
      </c>
    </row>
    <row r="19" spans="1:3" x14ac:dyDescent="0.25">
      <c r="A19" t="s">
        <v>72</v>
      </c>
      <c r="B19" t="s">
        <v>91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CA57-23CF-415F-82F0-D976B93DD661}">
  <dimension ref="A1:G23"/>
  <sheetViews>
    <sheetView topLeftCell="A3" workbookViewId="0">
      <selection activeCell="F18" sqref="F18"/>
    </sheetView>
  </sheetViews>
  <sheetFormatPr defaultRowHeight="15" x14ac:dyDescent="0.25"/>
  <cols>
    <col min="1" max="1" width="21.85546875" customWidth="1"/>
    <col min="2" max="6" width="14.140625" customWidth="1"/>
  </cols>
  <sheetData>
    <row r="1" spans="1:7" ht="23.25" x14ac:dyDescent="0.35">
      <c r="A1" s="18" t="s">
        <v>74</v>
      </c>
      <c r="B1" s="18"/>
      <c r="C1" s="18"/>
      <c r="D1" s="18"/>
      <c r="E1" s="18"/>
      <c r="F1" s="18"/>
    </row>
    <row r="2" spans="1:7" ht="33.950000000000003" customHeight="1" x14ac:dyDescent="0.25">
      <c r="A2" s="19" t="s">
        <v>75</v>
      </c>
      <c r="B2" s="19"/>
      <c r="C2" s="19"/>
      <c r="D2" s="19"/>
      <c r="E2" s="19"/>
      <c r="F2" s="19"/>
    </row>
    <row r="4" spans="1:7" x14ac:dyDescent="0.25">
      <c r="A4" s="3" t="s">
        <v>49</v>
      </c>
      <c r="B4" s="3" t="s">
        <v>25</v>
      </c>
      <c r="C4" s="3" t="s">
        <v>26</v>
      </c>
      <c r="D4" s="3" t="s">
        <v>50</v>
      </c>
      <c r="E4" s="3" t="s">
        <v>51</v>
      </c>
      <c r="F4" s="3" t="s">
        <v>52</v>
      </c>
      <c r="G4" s="3" t="s">
        <v>78</v>
      </c>
    </row>
    <row r="5" spans="1:7" x14ac:dyDescent="0.25">
      <c r="A5" t="s">
        <v>30</v>
      </c>
      <c r="B5" s="4">
        <f>COUNTIF(Veckoschema!B$3:F$8,"Hockeyskolan")+COUNTIF(Helg!B$2:B$18,"Hockeyskolan")</f>
        <v>0</v>
      </c>
      <c r="C5" s="4">
        <f>COUNTIF(Veckoschema!B$12:F$18,"Hockeyskolan")+COUNTIF(Helg!C$2:C$18,"Hockeyskolan")</f>
        <v>1</v>
      </c>
      <c r="D5" s="4">
        <f>COUNTIF(Veckoschema!B$3:F$8,"Hockeyskolan")+COUNTIF(Veckoschema!B$12:F$18,"Hockeyskolan")</f>
        <v>0</v>
      </c>
      <c r="E5" s="4">
        <f>COUNTIF(Helg!B$2:C$18,"Hockeyskolan")</f>
        <v>1</v>
      </c>
      <c r="F5" s="4">
        <f t="shared" ref="F5:F22" si="0">B5+C5</f>
        <v>1</v>
      </c>
      <c r="G5" s="9">
        <v>1</v>
      </c>
    </row>
    <row r="6" spans="1:7" x14ac:dyDescent="0.25">
      <c r="A6" t="s">
        <v>2</v>
      </c>
      <c r="B6" s="4">
        <f>COUNTIF(Veckoschema!B$3:F$8,"U8")+COUNTIF(Helg!B$2:B$18,"U8")</f>
        <v>2</v>
      </c>
      <c r="C6" s="4">
        <f>COUNTIF(Veckoschema!B$12:F$18,"U8")+COUNTIF(Helg!C$2:C$18,"U8")</f>
        <v>0</v>
      </c>
      <c r="D6" s="4">
        <f>COUNTIF(Veckoschema!B$3:F$8,"U8")+COUNTIF(Veckoschema!B$12:F$18,"U8")</f>
        <v>2</v>
      </c>
      <c r="E6" s="4">
        <f>COUNTIF(Helg!B$2:C$18,"U8")</f>
        <v>0</v>
      </c>
      <c r="F6" s="4">
        <f t="shared" si="0"/>
        <v>2</v>
      </c>
      <c r="G6" t="s">
        <v>80</v>
      </c>
    </row>
    <row r="7" spans="1:7" x14ac:dyDescent="0.25">
      <c r="A7" t="s">
        <v>10</v>
      </c>
      <c r="B7" s="4">
        <f>COUNTIF(Veckoschema!B$3:F$8,"U9")+COUNTIF(Helg!B$2:B$18,"U9")</f>
        <v>2</v>
      </c>
      <c r="C7" s="4">
        <f>COUNTIF(Veckoschema!B$12:F$18,"U9")+COUNTIF(Helg!C$2:C$18,"U9")</f>
        <v>0</v>
      </c>
      <c r="D7" s="4">
        <f>COUNTIF(Veckoschema!B$3:F$8,"U9")+COUNTIF(Veckoschema!B$12:F$18,"U9")</f>
        <v>2</v>
      </c>
      <c r="E7" s="4">
        <f>COUNTIF(Helg!B$2:C$18,"U9")</f>
        <v>0</v>
      </c>
      <c r="F7" s="4">
        <f t="shared" si="0"/>
        <v>2</v>
      </c>
      <c r="G7" t="s">
        <v>80</v>
      </c>
    </row>
    <row r="8" spans="1:7" x14ac:dyDescent="0.25">
      <c r="A8" t="s">
        <v>4</v>
      </c>
      <c r="B8" s="4">
        <f>COUNTIF(Veckoschema!B$3:F$8,"U10")+COUNTIF(Helg!B$2:B$18,"U10")</f>
        <v>3</v>
      </c>
      <c r="C8" s="4">
        <f>COUNTIF(Veckoschema!B$12:F$18,"U10")+COUNTIF(Helg!C$2:C$18,"U10")</f>
        <v>0</v>
      </c>
      <c r="D8" s="4">
        <f>COUNTIF(Veckoschema!B$3:F$8,"U10")+COUNTIF(Veckoschema!B$12:F$18,"U10")</f>
        <v>3</v>
      </c>
      <c r="E8" s="4">
        <f>COUNTIF(Helg!B$2:C$18,"U10")</f>
        <v>0</v>
      </c>
      <c r="F8" s="4">
        <f t="shared" si="0"/>
        <v>3</v>
      </c>
      <c r="G8" t="s">
        <v>79</v>
      </c>
    </row>
    <row r="9" spans="1:7" x14ac:dyDescent="0.25">
      <c r="A9" t="s">
        <v>11</v>
      </c>
      <c r="B9" s="4">
        <f>COUNTIF(Veckoschema!B$3:F$8,"U11")+COUNTIF(Helg!B$2:B$18,"U11")</f>
        <v>3</v>
      </c>
      <c r="C9" s="4">
        <f>COUNTIF(Veckoschema!B$12:F$18,"U11")+COUNTIF(Helg!C$2:C$18,"U11")</f>
        <v>0</v>
      </c>
      <c r="D9" s="4">
        <f>COUNTIF(Veckoschema!B$3:F$8,"U11")+COUNTIF(Veckoschema!B$12:F$18,"U11")</f>
        <v>3</v>
      </c>
      <c r="E9" s="4">
        <f>COUNTIF(Helg!B$2:C$18,"U11")</f>
        <v>0</v>
      </c>
      <c r="F9" s="4">
        <f t="shared" si="0"/>
        <v>3</v>
      </c>
      <c r="G9" t="s">
        <v>79</v>
      </c>
    </row>
    <row r="10" spans="1:7" x14ac:dyDescent="0.25">
      <c r="A10" t="s">
        <v>7</v>
      </c>
      <c r="B10" s="4">
        <f>COUNTIF(Veckoschema!B$3:F$8,"U12")+COUNTIF(Helg!B$2:B$18,"U12")</f>
        <v>3</v>
      </c>
      <c r="C10" s="4">
        <f>COUNTIF(Veckoschema!B$12:F$18,"U12")+COUNTIF(Helg!C$2:C$18,"U12")</f>
        <v>0</v>
      </c>
      <c r="D10" s="4">
        <f>COUNTIF(Veckoschema!B$3:F$8,"U12")+COUNTIF(Veckoschema!B$12:F$18,"U12")</f>
        <v>2</v>
      </c>
      <c r="E10" s="4">
        <f>COUNTIF(Helg!B$2:C$18,"U12")</f>
        <v>1</v>
      </c>
      <c r="F10" s="4">
        <f t="shared" si="0"/>
        <v>3</v>
      </c>
      <c r="G10" t="s">
        <v>79</v>
      </c>
    </row>
    <row r="11" spans="1:7" x14ac:dyDescent="0.25">
      <c r="A11" t="s">
        <v>12</v>
      </c>
      <c r="B11" s="4">
        <f>COUNTIF(Veckoschema!B$3:F$8,"U13")+COUNTIF(Helg!B$2:B$18,"U13")</f>
        <v>3</v>
      </c>
      <c r="C11" s="4">
        <f>COUNTIF(Veckoschema!B$12:F$18,"U13")+COUNTIF(Helg!C$2:C$18,"U13")</f>
        <v>0</v>
      </c>
      <c r="D11" s="4">
        <f>COUNTIF(Veckoschema!B$3:F$8,"U13")+COUNTIF(Veckoschema!B$12:F$18,"U13")</f>
        <v>3</v>
      </c>
      <c r="E11" s="4">
        <f>COUNTIF(Helg!B$2:C$18,"U13")</f>
        <v>0</v>
      </c>
      <c r="F11" s="4">
        <f t="shared" si="0"/>
        <v>3</v>
      </c>
      <c r="G11" t="s">
        <v>81</v>
      </c>
    </row>
    <row r="12" spans="1:7" x14ac:dyDescent="0.25">
      <c r="A12" t="s">
        <v>13</v>
      </c>
      <c r="B12" s="4">
        <f>COUNTIF(Veckoschema!B$3:F$8,"U14")+COUNTIF(Helg!B$2:B$18,"U14")</f>
        <v>3</v>
      </c>
      <c r="C12" s="4">
        <f>COUNTIF(Veckoschema!B$12:F$18,"U14")+COUNTIF(Helg!C$2:C$18,"U14")</f>
        <v>0</v>
      </c>
      <c r="D12" s="4">
        <f>COUNTIF(Veckoschema!B$3:F$8,"U14")+COUNTIF(Veckoschema!B$12:F$18,"U14")</f>
        <v>3</v>
      </c>
      <c r="E12" s="4">
        <f>COUNTIF(Helg!B$2:C$18,"U14")</f>
        <v>0</v>
      </c>
      <c r="F12" s="4">
        <f t="shared" si="0"/>
        <v>3</v>
      </c>
      <c r="G12" t="s">
        <v>81</v>
      </c>
    </row>
    <row r="13" spans="1:7" x14ac:dyDescent="0.25">
      <c r="A13" t="s">
        <v>19</v>
      </c>
      <c r="B13" s="4">
        <f>COUNTIF(Veckoschema!B$3:F$8,"U15/16")+COUNTIF(Helg!B$2:B$18,"U15/16")</f>
        <v>1</v>
      </c>
      <c r="C13" s="4">
        <f>COUNTIF(Veckoschema!B$12:F$18,"U15/16")+COUNTIF(Helg!C$2:C$18,"U15/16")</f>
        <v>2</v>
      </c>
      <c r="D13" s="4">
        <f>COUNTIF(Veckoschema!B$3:F$8,"U15/16")+COUNTIF(Veckoschema!B$12:F$18,"U15/16")</f>
        <v>3</v>
      </c>
      <c r="E13" s="4">
        <f>COUNTIF(Helg!B$2:C$18,"U15/16")</f>
        <v>0</v>
      </c>
      <c r="F13" s="4">
        <f t="shared" si="0"/>
        <v>3</v>
      </c>
      <c r="G13" t="s">
        <v>81</v>
      </c>
    </row>
    <row r="14" spans="1:7" x14ac:dyDescent="0.25">
      <c r="A14" t="s">
        <v>8</v>
      </c>
      <c r="B14" s="4">
        <f>COUNTIF(Veckoschema!B$3:F$8,"U16 region")+COUNTIF(Helg!B$2:B$18,"U 16 reg")</f>
        <v>3</v>
      </c>
      <c r="C14" s="4">
        <f>COUNTIF(Veckoschema!B$12:F$18,"U16 region")+COUNTIF(Helg!C$2:C$18,"U 16 reg")</f>
        <v>1</v>
      </c>
      <c r="D14" s="4">
        <f>COUNTIF(Veckoschema!B$3:F$8,"U16 region")+COUNTIF(Veckoschema!B$12:F$18,"U16 region")</f>
        <v>3</v>
      </c>
      <c r="E14" s="4">
        <f>COUNTIF(Helg!B$2:C$18,"U 16 reg")</f>
        <v>1</v>
      </c>
      <c r="F14" s="4">
        <f t="shared" si="0"/>
        <v>4</v>
      </c>
      <c r="G14" t="s">
        <v>81</v>
      </c>
    </row>
    <row r="15" spans="1:7" x14ac:dyDescent="0.25">
      <c r="A15" t="s">
        <v>6</v>
      </c>
      <c r="B15" s="4">
        <f>COUNTIF(Veckoschema!B$3:F$8,"F10/12")+COUNTIF(Helg!B$2:B$18,"F10/12")</f>
        <v>2</v>
      </c>
      <c r="C15" s="4">
        <f>COUNTIF(Veckoschema!B$12:F$18,"F10/12")+COUNTIF(Helg!C$2:C$18,"F10/12")</f>
        <v>0</v>
      </c>
      <c r="D15" s="4">
        <f>COUNTIF(Veckoschema!B$3:F$8,"F10/12")+COUNTIF(Veckoschema!B$12:F$18,"F10/12")</f>
        <v>2</v>
      </c>
      <c r="E15" s="4">
        <f>COUNTIF(Helg!B$2:C$18,"F10/12")</f>
        <v>0</v>
      </c>
      <c r="F15" s="4">
        <f t="shared" si="0"/>
        <v>2</v>
      </c>
      <c r="G15" s="9" t="s">
        <v>80</v>
      </c>
    </row>
    <row r="16" spans="1:7" x14ac:dyDescent="0.25">
      <c r="A16" t="s">
        <v>3</v>
      </c>
      <c r="B16" s="4">
        <f>COUNTIF(Veckoschema!B$3:F$8,"J18*")+COUNTIF(Helg!B$2:B$18,"J18*")</f>
        <v>2</v>
      </c>
      <c r="C16" s="4">
        <f>COUNTIF(Veckoschema!B$12:F$18,"J18*")+COUNTIF(Helg!C$2:C$18,"J18*")</f>
        <v>2</v>
      </c>
      <c r="D16" s="4">
        <f>COUNTIF(Veckoschema!B$3:F$8,"J18*")+COUNTIF(Veckoschema!B$12:F$18,"J18*")</f>
        <v>4</v>
      </c>
      <c r="E16" s="4">
        <f>COUNTIF(Helg!B$2:C$18,"J18*")</f>
        <v>0</v>
      </c>
      <c r="F16" s="4">
        <f t="shared" si="0"/>
        <v>4</v>
      </c>
      <c r="G16" t="s">
        <v>81</v>
      </c>
    </row>
    <row r="17" spans="1:7" x14ac:dyDescent="0.25">
      <c r="A17" t="s">
        <v>15</v>
      </c>
      <c r="B17" s="4">
        <f>COUNTIF(Veckoschema!B$3:F$8,"J20 reg*")+COUNTIF(Helg!B$2:B$18,"J20 reg*")</f>
        <v>1</v>
      </c>
      <c r="C17" s="4">
        <f>COUNTIF(Veckoschema!B$12:F$18,"J20 reg*")+COUNTIF(Helg!C$2:C$18,"J20 reg*")</f>
        <v>3</v>
      </c>
      <c r="D17" s="4">
        <f>COUNTIF(Veckoschema!B$3:F$8,"J20 reg*")+COUNTIF(Veckoschema!B$12:F$18,"J20 reg*")</f>
        <v>4</v>
      </c>
      <c r="E17" s="4">
        <f>COUNTIF(Helg!B$2:C$18,"J20 reg*")</f>
        <v>0</v>
      </c>
      <c r="F17" s="4">
        <f t="shared" si="0"/>
        <v>4</v>
      </c>
      <c r="G17" t="s">
        <v>81</v>
      </c>
    </row>
    <row r="18" spans="1:7" x14ac:dyDescent="0.25">
      <c r="A18" t="s">
        <v>5</v>
      </c>
      <c r="B18" s="4">
        <f>COUNTIF(Veckoschema!B$3:F$8,"J20 div 1")+COUNTIF(Helg!B$2:B$18,"J20 div 1")</f>
        <v>1</v>
      </c>
      <c r="C18" s="4">
        <f>COUNTIF(Veckoschema!B$12:F$18,"J20 div 1")+COUNTIF(Helg!C$2:C$18,"J20 div 1")</f>
        <v>2</v>
      </c>
      <c r="D18" s="4">
        <f>COUNTIF(Veckoschema!B$3:F$8,"J20 div 1")+COUNTIF(Veckoschema!B$12:F$18,"J20 div 1")</f>
        <v>3</v>
      </c>
      <c r="E18" s="4">
        <f>COUNTIF(Helg!B$2:C$18,"J20 div 1")</f>
        <v>0</v>
      </c>
      <c r="F18" s="4">
        <f t="shared" si="0"/>
        <v>3</v>
      </c>
      <c r="G18" s="9" t="s">
        <v>81</v>
      </c>
    </row>
    <row r="19" spans="1:7" x14ac:dyDescent="0.25">
      <c r="A19" t="s">
        <v>18</v>
      </c>
      <c r="B19" s="4">
        <f>COUNTIF(Veckoschema!B$3:F$8,"A-lag*")+COUNTIF(Helg!B$2:B$18,"A-lag*")</f>
        <v>0</v>
      </c>
      <c r="C19" s="4">
        <f>COUNTIF(Veckoschema!B$12:F$18,"A-lag*")+COUNTIF(Helg!C$2:C$18,"A-lag*")</f>
        <v>3</v>
      </c>
      <c r="D19" s="4">
        <f>COUNTIF(Veckoschema!B$3:F$8,"A-lag*")+COUNTIF(Veckoschema!B$12:F$18,"A-lag*")</f>
        <v>2</v>
      </c>
      <c r="E19" s="4">
        <f>COUNTIF(Helg!B$2:C$18,"A-lag*")</f>
        <v>1</v>
      </c>
      <c r="F19" s="4">
        <f t="shared" si="0"/>
        <v>3</v>
      </c>
      <c r="G19" s="9" t="s">
        <v>81</v>
      </c>
    </row>
    <row r="20" spans="1:7" x14ac:dyDescent="0.25">
      <c r="A20" t="s">
        <v>21</v>
      </c>
      <c r="B20" s="4">
        <f>COUNTIF(Veckoschema!B$3:F$8,"Ockra")+COUNTIF(Helg!B$2:B$18,"Ockra")</f>
        <v>0</v>
      </c>
      <c r="C20" s="4">
        <f>COUNTIF(Veckoschema!B$12:F$18,"Ockra")+COUNTIF(Helg!C$2:C$18,"Ockra")</f>
        <v>2</v>
      </c>
      <c r="D20" s="4">
        <f>COUNTIF(Veckoschema!B$3:F$8,"Ockra")+COUNTIF(Veckoschema!B$12:F$18,"Ockra")</f>
        <v>2</v>
      </c>
      <c r="E20" s="4">
        <f>COUNTIF(Helg!B$2:C$18,"Ockra")</f>
        <v>0</v>
      </c>
      <c r="F20" s="4">
        <f t="shared" si="0"/>
        <v>2</v>
      </c>
      <c r="G20" s="9">
        <v>2</v>
      </c>
    </row>
    <row r="21" spans="1:7" x14ac:dyDescent="0.25">
      <c r="A21" t="s">
        <v>28</v>
      </c>
      <c r="B21" s="4">
        <f>COUNTIF(Veckoschema!B$3:F$8,"Veteraner")+COUNTIF(Helg!B$2:B$18,"Veteraner")</f>
        <v>0</v>
      </c>
      <c r="C21" s="4">
        <f>COUNTIF(Veckoschema!B$12:F$18,"Veteraner")+COUNTIF(Helg!C$2:C$18,"Veteraner")</f>
        <v>1</v>
      </c>
      <c r="D21" s="4">
        <f>COUNTIF(Veckoschema!B$3:F$8,"Veteraner")+COUNTIF(Veckoschema!B$12:F$18,"Veteraner")</f>
        <v>0</v>
      </c>
      <c r="E21" s="4">
        <f>COUNTIF(Helg!B$2:C$18,"Veteraner")</f>
        <v>1</v>
      </c>
      <c r="F21" s="4">
        <f t="shared" si="0"/>
        <v>1</v>
      </c>
      <c r="G21" s="9">
        <v>1</v>
      </c>
    </row>
    <row r="22" spans="1:7" ht="15.75" thickBot="1" x14ac:dyDescent="0.3">
      <c r="A22" t="s">
        <v>53</v>
      </c>
      <c r="B22" s="4">
        <f>COUNTIF(Veckoschema!B$3:F$8,"Dam rekreation*")+COUNTIF(Helg!B$2:B$18,"Dam rekreation*")</f>
        <v>0</v>
      </c>
      <c r="C22" s="4">
        <f>COUNTIF(Veckoschema!B$12:F$18,"Dam rekreation*")+COUNTIF(Helg!C$2:C$18,"Dam rekreation*")</f>
        <v>0</v>
      </c>
      <c r="D22" s="4">
        <f>COUNTIF(Veckoschema!B$3:F$8,"Dam rekreation*")+COUNTIF(Veckoschema!B$12:F$18,"Dam rekreation*")</f>
        <v>0</v>
      </c>
      <c r="E22" s="4">
        <f>COUNTIF(Helg!B$2:C$18,"Dam rekreation*")</f>
        <v>0</v>
      </c>
      <c r="F22" s="4">
        <f t="shared" si="0"/>
        <v>0</v>
      </c>
      <c r="G22" s="9">
        <v>1</v>
      </c>
    </row>
    <row r="23" spans="1:7" ht="15.75" thickTop="1" x14ac:dyDescent="0.25">
      <c r="A23" s="5" t="s">
        <v>52</v>
      </c>
      <c r="B23" s="6">
        <f>SUM(B5:B22)</f>
        <v>29</v>
      </c>
      <c r="C23" s="6">
        <f>SUM(C5:C22)</f>
        <v>17</v>
      </c>
      <c r="D23" s="6">
        <f>SUM(D5:D22)</f>
        <v>41</v>
      </c>
      <c r="E23" s="6">
        <f>SUM(E5:E22)</f>
        <v>5</v>
      </c>
      <c r="F23" s="6">
        <f>SUM(F5:F22)</f>
        <v>46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8B93-939F-4F6A-AACC-45F6058555F3}">
  <dimension ref="A1:G23"/>
  <sheetViews>
    <sheetView topLeftCell="A2" workbookViewId="0">
      <selection activeCell="F28" sqref="F28"/>
    </sheetView>
  </sheetViews>
  <sheetFormatPr defaultRowHeight="15" x14ac:dyDescent="0.25"/>
  <cols>
    <col min="1" max="1" width="21.85546875" customWidth="1"/>
    <col min="2" max="6" width="14.140625" customWidth="1"/>
  </cols>
  <sheetData>
    <row r="1" spans="1:7" ht="23.25" x14ac:dyDescent="0.35">
      <c r="A1" s="18" t="s">
        <v>76</v>
      </c>
      <c r="B1" s="18"/>
      <c r="C1" s="18"/>
      <c r="D1" s="18"/>
      <c r="E1" s="18"/>
      <c r="F1" s="18"/>
    </row>
    <row r="2" spans="1:7" ht="39.950000000000003" customHeight="1" x14ac:dyDescent="0.25">
      <c r="A2" s="19" t="s">
        <v>77</v>
      </c>
      <c r="B2" s="19"/>
      <c r="C2" s="19"/>
      <c r="D2" s="19"/>
      <c r="E2" s="19"/>
      <c r="F2" s="19"/>
    </row>
    <row r="4" spans="1:7" x14ac:dyDescent="0.25">
      <c r="A4" s="3" t="s">
        <v>49</v>
      </c>
      <c r="B4" s="3" t="s">
        <v>25</v>
      </c>
      <c r="C4" s="3" t="s">
        <v>26</v>
      </c>
      <c r="D4" s="3" t="s">
        <v>50</v>
      </c>
      <c r="E4" s="3" t="s">
        <v>51</v>
      </c>
      <c r="F4" s="3" t="s">
        <v>52</v>
      </c>
      <c r="G4" s="3" t="s">
        <v>78</v>
      </c>
    </row>
    <row r="5" spans="1:7" x14ac:dyDescent="0.25">
      <c r="A5" t="s">
        <v>30</v>
      </c>
      <c r="B5" s="4">
        <f>COUNTIF('Veckoschema innan bandyis'!B$3:F$8,"Hockeyskolan")+COUNTIF('Helg innan bandy öppnat'!B$2:B$19,"Hockeyskolan")</f>
        <v>0</v>
      </c>
      <c r="C5" s="4">
        <f>COUNTIF('Veckoschema innan bandyis'!B$12:F$18,"Hockeyskolan")+COUNTIF('Helg innan bandy öppnat'!C$2:C$19,"Hockeyskolan")</f>
        <v>1</v>
      </c>
      <c r="D5" s="4">
        <f>COUNTIF('Veckoschema innan bandyis'!B$3:F$8,"Hockeyskolan")+COUNTIF('Veckoschema innan bandyis'!B$12:F$18,"Hockeyskolan")</f>
        <v>0</v>
      </c>
      <c r="E5" s="4">
        <f>COUNTIF('Helg innan bandy öppnat'!B$2:C$19,"Hockeyskolan")</f>
        <v>1</v>
      </c>
      <c r="F5" s="4">
        <f t="shared" ref="F5:F22" si="0">B5+C5</f>
        <v>1</v>
      </c>
      <c r="G5" s="9">
        <v>1</v>
      </c>
    </row>
    <row r="6" spans="1:7" x14ac:dyDescent="0.25">
      <c r="A6" t="s">
        <v>2</v>
      </c>
      <c r="B6" s="4">
        <f>COUNTIF('Veckoschema innan bandyis'!B$3:F$8,"U8")+COUNTIF('Helg innan bandy öppnat'!B$2:B$19,"U8")</f>
        <v>1</v>
      </c>
      <c r="C6" s="4">
        <f>COUNTIF('Veckoschema innan bandyis'!B$12:F$18,"U8")+COUNTIF('Helg innan bandy öppnat'!C$2:C$19,"U8")</f>
        <v>0</v>
      </c>
      <c r="D6" s="4">
        <f>COUNTIF('Veckoschema innan bandyis'!B$3:F$8,"U8")+COUNTIF('Veckoschema innan bandyis'!B$12:F$18,"U8")</f>
        <v>1</v>
      </c>
      <c r="E6" s="4">
        <f>COUNTIF('Helg innan bandy öppnat'!B$2:C$19,"U8")</f>
        <v>0</v>
      </c>
      <c r="F6" s="4">
        <f t="shared" si="0"/>
        <v>1</v>
      </c>
      <c r="G6" t="s">
        <v>80</v>
      </c>
    </row>
    <row r="7" spans="1:7" x14ac:dyDescent="0.25">
      <c r="A7" t="s">
        <v>10</v>
      </c>
      <c r="B7" s="4">
        <f>COUNTIF('Veckoschema innan bandyis'!B$3:F$8,"U9")+COUNTIF('Helg innan bandy öppnat'!B$2:B$19,"U9")</f>
        <v>1</v>
      </c>
      <c r="C7" s="4">
        <f>COUNTIF('Veckoschema innan bandyis'!B$12:F$18,"U9")+COUNTIF('Helg innan bandy öppnat'!C$2:C$19,"U9")</f>
        <v>0</v>
      </c>
      <c r="D7" s="4">
        <f>COUNTIF('Veckoschema innan bandyis'!B$3:F$8,"U9")+COUNTIF('Veckoschema innan bandyis'!B$12:F$18,"U9")</f>
        <v>1</v>
      </c>
      <c r="E7" s="4">
        <f>COUNTIF('Helg innan bandy öppnat'!B$2:C$19,"U9")</f>
        <v>0</v>
      </c>
      <c r="F7" s="4">
        <f t="shared" si="0"/>
        <v>1</v>
      </c>
      <c r="G7" t="s">
        <v>80</v>
      </c>
    </row>
    <row r="8" spans="1:7" x14ac:dyDescent="0.25">
      <c r="A8" t="s">
        <v>4</v>
      </c>
      <c r="B8" s="4">
        <f>COUNTIF('Veckoschema innan bandyis'!B$3:F$8,"U10")+COUNTIF('Helg innan bandy öppnat'!B$2:B$19,"U10")</f>
        <v>2</v>
      </c>
      <c r="C8" s="4">
        <f>COUNTIF('Veckoschema innan bandyis'!B$12:F$18,"U10")+COUNTIF('Helg innan bandy öppnat'!C$2:C$19,"U10")</f>
        <v>0</v>
      </c>
      <c r="D8" s="4">
        <f>COUNTIF('Veckoschema innan bandyis'!B$3:F$8,"U10")+COUNTIF('Veckoschema innan bandyis'!B$12:F$18,"U10")</f>
        <v>2</v>
      </c>
      <c r="E8" s="4">
        <f>COUNTIF('Helg innan bandy öppnat'!B$2:C$19,"U10")</f>
        <v>0</v>
      </c>
      <c r="F8" s="10">
        <f t="shared" si="0"/>
        <v>2</v>
      </c>
      <c r="G8" t="s">
        <v>79</v>
      </c>
    </row>
    <row r="9" spans="1:7" x14ac:dyDescent="0.25">
      <c r="A9" t="s">
        <v>11</v>
      </c>
      <c r="B9" s="4">
        <f>COUNTIF('Veckoschema innan bandyis'!B$3:F$8,"U11")+COUNTIF('Helg innan bandy öppnat'!B$2:B$19,"U11")</f>
        <v>2</v>
      </c>
      <c r="C9" s="4">
        <f>COUNTIF('Veckoschema innan bandyis'!B$12:F$18,"U11")+COUNTIF('Helg innan bandy öppnat'!C$2:C$19,"U11")</f>
        <v>0</v>
      </c>
      <c r="D9" s="4">
        <f>COUNTIF('Veckoschema innan bandyis'!B$3:F$8,"U11")+COUNTIF('Veckoschema innan bandyis'!B$12:F$18,"U11")</f>
        <v>2</v>
      </c>
      <c r="E9" s="4">
        <f>COUNTIF('Helg innan bandy öppnat'!B$2:C$19,"U11")</f>
        <v>0</v>
      </c>
      <c r="F9" s="4">
        <f t="shared" si="0"/>
        <v>2</v>
      </c>
      <c r="G9" t="s">
        <v>79</v>
      </c>
    </row>
    <row r="10" spans="1:7" x14ac:dyDescent="0.25">
      <c r="A10" t="s">
        <v>7</v>
      </c>
      <c r="B10" s="4">
        <f>COUNTIF('Veckoschema innan bandyis'!B$3:F$8,"U12")+COUNTIF('Helg innan bandy öppnat'!B$2:B$19,"u12")</f>
        <v>1</v>
      </c>
      <c r="C10" s="4">
        <f>COUNTIF('Veckoschema innan bandyis'!B$12:F$18,"U12")+COUNTIF('Helg innan bandy öppnat'!C$2:C$19,"u12")</f>
        <v>1</v>
      </c>
      <c r="D10" s="4">
        <f>COUNTIF('Veckoschema innan bandyis'!B$3:F$8,"U12")+COUNTIF('Veckoschema innan bandyis'!B$12:F$18,"U12")</f>
        <v>2</v>
      </c>
      <c r="E10" s="4">
        <f>COUNTIF('Helg innan bandy öppnat'!B$2:C$19,"u12")</f>
        <v>0</v>
      </c>
      <c r="F10" s="4">
        <f t="shared" si="0"/>
        <v>2</v>
      </c>
      <c r="G10" t="s">
        <v>79</v>
      </c>
    </row>
    <row r="11" spans="1:7" x14ac:dyDescent="0.25">
      <c r="A11" t="s">
        <v>12</v>
      </c>
      <c r="B11" s="4">
        <f>COUNTIF('Veckoschema innan bandyis'!B$3:F$8,"U13")+COUNTIF('Helg innan bandy öppnat'!B$2:B$19,"U13")</f>
        <v>2</v>
      </c>
      <c r="C11" s="4">
        <f>COUNTIF('Veckoschema innan bandyis'!B$12:F$18,"U13")+COUNTIF('Helg innan bandy öppnat'!C$2:C$19,"U13")</f>
        <v>0</v>
      </c>
      <c r="D11" s="4">
        <f>COUNTIF('Veckoschema innan bandyis'!B$3:F$8,"U13")+COUNTIF('Veckoschema innan bandyis'!B$12:F$18,"U13")</f>
        <v>2</v>
      </c>
      <c r="E11" s="4">
        <f>COUNTIF('Helg innan bandy öppnat'!B$2:C$19,"U13")</f>
        <v>0</v>
      </c>
      <c r="F11" s="10">
        <f t="shared" si="0"/>
        <v>2</v>
      </c>
      <c r="G11" t="s">
        <v>81</v>
      </c>
    </row>
    <row r="12" spans="1:7" x14ac:dyDescent="0.25">
      <c r="A12" t="s">
        <v>13</v>
      </c>
      <c r="B12" s="4">
        <f>COUNTIF('Veckoschema innan bandyis'!B$3:F$8,"U14")+COUNTIF('Helg innan bandy öppnat'!B$2:B$19,"U14")</f>
        <v>2</v>
      </c>
      <c r="C12" s="4">
        <f>COUNTIF('Veckoschema innan bandyis'!B$12:F$18,"U14")+COUNTIF('Helg innan bandy öppnat'!C$2:C$19,"U14")</f>
        <v>0</v>
      </c>
      <c r="D12" s="4">
        <f>COUNTIF('Veckoschema innan bandyis'!B$3:F$8,"U14")+COUNTIF('Veckoschema innan bandyis'!B$12:F$18,"U14")</f>
        <v>2</v>
      </c>
      <c r="E12" s="4">
        <f>COUNTIF('Helg innan bandy öppnat'!B$2:C$19,"U14")</f>
        <v>0</v>
      </c>
      <c r="F12" s="4">
        <f t="shared" si="0"/>
        <v>2</v>
      </c>
      <c r="G12" t="s">
        <v>81</v>
      </c>
    </row>
    <row r="13" spans="1:7" x14ac:dyDescent="0.25">
      <c r="A13" t="s">
        <v>19</v>
      </c>
      <c r="B13" s="4">
        <f>COUNTIF('Veckoschema innan bandyis'!B$3:F$8,"U15/16")+COUNTIF('Helg innan bandy öppnat'!B$2:B$19,"U15/16")</f>
        <v>1</v>
      </c>
      <c r="C13" s="4">
        <f>COUNTIF('Veckoschema innan bandyis'!B$12:F$18,"U15/16")+COUNTIF('Helg innan bandy öppnat'!C$2:C$19,"U15/16")</f>
        <v>2</v>
      </c>
      <c r="D13" s="4">
        <f>COUNTIF('Veckoschema innan bandyis'!B$3:F$8,"U15/16")+COUNTIF('Veckoschema innan bandyis'!B$12:F$18,"U15/16")</f>
        <v>3</v>
      </c>
      <c r="E13" s="4">
        <f>COUNTIF('Helg innan bandy öppnat'!B$2:C$19,"U15/16")</f>
        <v>0</v>
      </c>
      <c r="F13" s="4">
        <f t="shared" si="0"/>
        <v>3</v>
      </c>
      <c r="G13" t="s">
        <v>81</v>
      </c>
    </row>
    <row r="14" spans="1:7" x14ac:dyDescent="0.25">
      <c r="A14" t="s">
        <v>8</v>
      </c>
      <c r="B14" s="4">
        <f>COUNTIF('Veckoschema innan bandyis'!B$3:F$8,"U16 region")+COUNTIF('Helg innan bandy öppnat'!B$2:B$19,"U16 region")</f>
        <v>2</v>
      </c>
      <c r="C14" s="4">
        <f>COUNTIF('Veckoschema innan bandyis'!B$12:F$18,"U16 region")+COUNTIF('Helg innan bandy öppnat'!C$2:C$19,"U16 region")</f>
        <v>1</v>
      </c>
      <c r="D14" s="4">
        <f>COUNTIF('Veckoschema innan bandyis'!B$3:F$8,"U16 region")+COUNTIF('Veckoschema innan bandyis'!B$12:F$18,"U16 region")</f>
        <v>3</v>
      </c>
      <c r="E14" s="4">
        <f>COUNTIF('Helg innan bandy öppnat'!B$2:C$19,"U16 region")</f>
        <v>0</v>
      </c>
      <c r="F14" s="4">
        <f t="shared" si="0"/>
        <v>3</v>
      </c>
      <c r="G14" t="s">
        <v>81</v>
      </c>
    </row>
    <row r="15" spans="1:7" x14ac:dyDescent="0.25">
      <c r="A15" t="s">
        <v>6</v>
      </c>
      <c r="B15" s="4">
        <f>COUNTIF('Veckoschema innan bandyis'!B$3:F$8,"F10/12")+COUNTIF('Helg innan bandy öppnat'!B$2:B$19,"F10/12")</f>
        <v>1</v>
      </c>
      <c r="C15" s="4">
        <f>COUNTIF('Veckoschema innan bandyis'!B$12:F$18,"F10/12")+COUNTIF('Helg innan bandy öppnat'!C$2:C$19,"F10/12")</f>
        <v>0</v>
      </c>
      <c r="D15" s="4">
        <f>COUNTIF('Veckoschema innan bandyis'!B$3:F$8,"F10/12")+COUNTIF('Veckoschema innan bandyis'!B$12:F$18,"F10/12")</f>
        <v>1</v>
      </c>
      <c r="E15" s="4">
        <f>COUNTIF('Helg innan bandy öppnat'!B$2:C$19,"F10/12")</f>
        <v>0</v>
      </c>
      <c r="F15" s="4">
        <f t="shared" si="0"/>
        <v>1</v>
      </c>
      <c r="G15" s="9" t="s">
        <v>80</v>
      </c>
    </row>
    <row r="16" spans="1:7" x14ac:dyDescent="0.25">
      <c r="A16" t="s">
        <v>3</v>
      </c>
      <c r="B16" s="4">
        <f>COUNTIF('Veckoschema innan bandyis'!B$3:F$8,"J18*")+COUNTIF('Helg innan bandy öppnat'!B$2:B$19,"J18*")</f>
        <v>1</v>
      </c>
      <c r="C16" s="4">
        <f>COUNTIF('Veckoschema innan bandyis'!B$12:F$18,"J18*")+COUNTIF('Helg innan bandy öppnat'!C$2:C$19,"J18*")</f>
        <v>2</v>
      </c>
      <c r="D16" s="4">
        <f>COUNTIF('Veckoschema innan bandyis'!B$3:F$8,"J18*")+COUNTIF('Veckoschema innan bandyis'!B$12:F$18,"J18*")</f>
        <v>3</v>
      </c>
      <c r="E16" s="4">
        <f>COUNTIF('Helg innan bandy öppnat'!B$2:C$19,"J18*")</f>
        <v>0</v>
      </c>
      <c r="F16" s="4">
        <f t="shared" si="0"/>
        <v>3</v>
      </c>
      <c r="G16" t="s">
        <v>81</v>
      </c>
    </row>
    <row r="17" spans="1:7" x14ac:dyDescent="0.25">
      <c r="A17" t="s">
        <v>15</v>
      </c>
      <c r="B17" s="4">
        <f>COUNTIF('Veckoschema innan bandyis'!B$3:F$8,"J20 region")+COUNTIF('Helg innan bandy öppnat'!B$2:B$19,"J20 region")</f>
        <v>1</v>
      </c>
      <c r="C17" s="4">
        <f>COUNTIF('Veckoschema innan bandyis'!B$12:F$18,"J20 region")+COUNTIF('Helg innan bandy öppnat'!C$2:C$19,"J20 region")</f>
        <v>2</v>
      </c>
      <c r="D17" s="4">
        <f>COUNTIF('Veckoschema innan bandyis'!B$3:F$8,"J20 region")+COUNTIF('Veckoschema innan bandyis'!B$12:F$18,"J20 region")</f>
        <v>3</v>
      </c>
      <c r="E17" s="4">
        <f>COUNTIF('Helg innan bandy öppnat'!B$2:C$19,"J20 region")</f>
        <v>0</v>
      </c>
      <c r="F17" s="4">
        <f t="shared" si="0"/>
        <v>3</v>
      </c>
      <c r="G17" t="s">
        <v>81</v>
      </c>
    </row>
    <row r="18" spans="1:7" x14ac:dyDescent="0.25">
      <c r="A18" t="s">
        <v>5</v>
      </c>
      <c r="B18" s="4">
        <f>COUNTIF('Veckoschema innan bandyis'!B$3:F$8,"J20 div 1")+COUNTIF('Helg innan bandy öppnat'!B$2:B$19,"J20 div 1")</f>
        <v>1</v>
      </c>
      <c r="C18" s="4">
        <f>COUNTIF('Veckoschema innan bandyis'!B$12:F$18,"J20 div 1")+COUNTIF('Helg innan bandy öppnat'!C$2:C$19,"J20 div 1")</f>
        <v>2</v>
      </c>
      <c r="D18" s="4">
        <f>COUNTIF('Veckoschema innan bandyis'!B$3:F$8,"J20 div 1")+COUNTIF('Veckoschema innan bandyis'!B$12:F$18,"J20 div 1")</f>
        <v>3</v>
      </c>
      <c r="E18" s="4">
        <f>COUNTIF('Helg innan bandy öppnat'!B$2:C$19,"J20 div 1")</f>
        <v>0</v>
      </c>
      <c r="F18" s="4">
        <f t="shared" si="0"/>
        <v>3</v>
      </c>
      <c r="G18" s="9" t="s">
        <v>81</v>
      </c>
    </row>
    <row r="19" spans="1:7" x14ac:dyDescent="0.25">
      <c r="A19" t="s">
        <v>18</v>
      </c>
      <c r="B19" s="4">
        <f>COUNTIF('Veckoschema innan bandyis'!B$3:F$8,"A-lag*")+COUNTIF('Helg innan bandy öppnat'!B$2:B$19,"A-lag*")</f>
        <v>0</v>
      </c>
      <c r="C19" s="4">
        <f>COUNTIF('Veckoschema innan bandyis'!B$12:F$18,"A-lag*")+COUNTIF('Helg innan bandy öppnat'!C$2:C$19,"A-lag*")</f>
        <v>3</v>
      </c>
      <c r="D19" s="4">
        <f>COUNTIF('Veckoschema innan bandyis'!B$3:F$8,"A-lag*")+COUNTIF('Veckoschema innan bandyis'!B$12:F$18,"A-lag*")</f>
        <v>2</v>
      </c>
      <c r="E19" s="4">
        <f>COUNTIF('Helg innan bandy öppnat'!B$2:C$19,"A-lag*")</f>
        <v>1</v>
      </c>
      <c r="F19" s="4">
        <f t="shared" si="0"/>
        <v>3</v>
      </c>
      <c r="G19" s="9" t="s">
        <v>81</v>
      </c>
    </row>
    <row r="20" spans="1:7" x14ac:dyDescent="0.25">
      <c r="A20" t="s">
        <v>21</v>
      </c>
      <c r="B20" s="4">
        <f>COUNTIF('Veckoschema innan bandyis'!B$3:F$8,"Ockra")+COUNTIF('Helg innan bandy öppnat'!B$2:B$19,"Ockra")</f>
        <v>0</v>
      </c>
      <c r="C20" s="4">
        <f>COUNTIF('Veckoschema innan bandyis'!B$12:F$18,"Ockra")+COUNTIF('Helg innan bandy öppnat'!C$2:C$19,"Ockra")</f>
        <v>2</v>
      </c>
      <c r="D20" s="4">
        <f>COUNTIF('Veckoschema innan bandyis'!B$3:F$8,"Ockra")+COUNTIF('Veckoschema innan bandyis'!B$12:F$18,"Ockra")</f>
        <v>2</v>
      </c>
      <c r="E20" s="4">
        <f>COUNTIF('Helg innan bandy öppnat'!B$2:C$19,"Ockra")</f>
        <v>0</v>
      </c>
      <c r="F20" s="4">
        <f t="shared" si="0"/>
        <v>2</v>
      </c>
      <c r="G20" s="9">
        <v>2</v>
      </c>
    </row>
    <row r="21" spans="1:7" x14ac:dyDescent="0.25">
      <c r="A21" t="s">
        <v>28</v>
      </c>
      <c r="B21" s="4">
        <f>COUNTIF('Veckoschema innan bandyis'!B$3:F$8,"Veteraner")+COUNTIF('Helg innan bandy öppnat'!B$2:B$19,"Veteraner")</f>
        <v>0</v>
      </c>
      <c r="C21" s="4">
        <f>COUNTIF('Veckoschema innan bandyis'!B$12:F$18,"Veteraner")+COUNTIF('Helg innan bandy öppnat'!C$2:C$19,"Veteraner")</f>
        <v>1</v>
      </c>
      <c r="D21" s="4">
        <f>COUNTIF('Veckoschema innan bandyis'!B$3:F$8,"Veteraner")+COUNTIF('Veckoschema innan bandyis'!B$12:F$18,"Veteraner")</f>
        <v>0</v>
      </c>
      <c r="E21" s="4">
        <f>COUNTIF('Helg innan bandy öppnat'!B$2:C$19,"Veteraner")</f>
        <v>1</v>
      </c>
      <c r="F21" s="4">
        <f t="shared" si="0"/>
        <v>1</v>
      </c>
      <c r="G21" s="9">
        <v>1</v>
      </c>
    </row>
    <row r="22" spans="1:7" ht="15.75" thickBot="1" x14ac:dyDescent="0.3">
      <c r="A22" t="s">
        <v>53</v>
      </c>
      <c r="B22" s="4">
        <f>COUNTIF('Veckoschema innan bandyis'!B$3:F$8,"Dam rekreation*")+COUNTIF('Helg innan bandy öppnat'!B$2:B$19,"Dam rekreation*")</f>
        <v>0</v>
      </c>
      <c r="C22" s="4">
        <f>COUNTIF('Veckoschema innan bandyis'!B$12:F$18,"Dam rekreation*")+COUNTIF('Helg innan bandy öppnat'!C$2:C$19,"Dam rekreation*")</f>
        <v>0</v>
      </c>
      <c r="D22" s="4">
        <f>COUNTIF('Veckoschema innan bandyis'!B$3:F$8,"Dam rekreation*")+COUNTIF('Veckoschema innan bandyis'!B$12:F$18,"Dam rekreation*")</f>
        <v>0</v>
      </c>
      <c r="E22" s="4">
        <f>COUNTIF('Helg innan bandy öppnat'!B$2:C$19,"Dam rekreation*")</f>
        <v>0</v>
      </c>
      <c r="F22" s="4">
        <v>1</v>
      </c>
      <c r="G22" s="9">
        <v>1</v>
      </c>
    </row>
    <row r="23" spans="1:7" ht="15.75" thickTop="1" x14ac:dyDescent="0.25">
      <c r="A23" s="5" t="s">
        <v>52</v>
      </c>
      <c r="B23" s="6">
        <f>SUM(B5:B22)</f>
        <v>18</v>
      </c>
      <c r="C23" s="6">
        <f>SUM(C5:C22)</f>
        <v>17</v>
      </c>
      <c r="D23" s="6">
        <f>SUM(D5:D22)</f>
        <v>32</v>
      </c>
      <c r="E23" s="6">
        <f>SUM(E5:E22)</f>
        <v>3</v>
      </c>
      <c r="F23" s="6">
        <f>SUM(F5:F22)</f>
        <v>36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Veckoschema</vt:lpstr>
      <vt:lpstr>Veckoschema innan bandyis</vt:lpstr>
      <vt:lpstr>Helg</vt:lpstr>
      <vt:lpstr>Helg innan bandy öppnat</vt:lpstr>
      <vt:lpstr>Pass per lag när bandy öppnat</vt:lpstr>
      <vt:lpstr>Pass per lag innan bandy öppnat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Linn Axelsson Hagevall</dc:creator>
  <cp:keywords/>
  <dc:description/>
  <cp:lastModifiedBy>Axelsson Hågevall Linn /Öron- näs- och halssjukvård Da</cp:lastModifiedBy>
  <cp:revision/>
  <dcterms:created xsi:type="dcterms:W3CDTF">2026-10-06T19:50:54Z</dcterms:created>
  <dcterms:modified xsi:type="dcterms:W3CDTF">2026-10-09T08:08:17Z</dcterms:modified>
  <cp:category/>
  <cp:contentStatus/>
</cp:coreProperties>
</file>