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75" windowWidth="17085" windowHeight="7245" firstSheet="9" activeTab="14"/>
  </bookViews>
  <sheets>
    <sheet name="Snitt serie 1" sheetId="12" r:id="rId1"/>
    <sheet name="Snitt serie 2" sheetId="13" r:id="rId2"/>
    <sheet name="Snitt serie 3" sheetId="14" r:id="rId3"/>
    <sheet name="Snitt serie 4" sheetId="15" r:id="rId4"/>
    <sheet name="Serieresultat Fördelning - MJ " sheetId="20" r:id="rId5"/>
    <sheet name="Serieresultat Fördelning - SN" sheetId="19" r:id="rId6"/>
    <sheet name="Serieresultat Fördelning -  LB" sheetId="21" r:id="rId7"/>
    <sheet name="Serieresultat Fördelning -  AP" sheetId="22" r:id="rId8"/>
    <sheet name="Serieresultat Fördelning -  ME" sheetId="23" r:id="rId9"/>
    <sheet name="Serieresultat Fördelning -  GE" sheetId="24" r:id="rId10"/>
    <sheet name="Serieresultat Fördelning -  GIH" sheetId="25" r:id="rId11"/>
    <sheet name="Serieresultat Fördelning -  GM" sheetId="26" r:id="rId12"/>
    <sheet name="Serieresultat Fördelning -  HN" sheetId="27" r:id="rId13"/>
    <sheet name="Matchstatistik" sheetId="29" r:id="rId14"/>
    <sheet name="Siffror" sheetId="1" r:id="rId15"/>
  </sheets>
  <definedNames>
    <definedName name="SN">Siffror!$M$77:$AB$77,Siffror!$B$4:$E$4,Siffror!$B$22:$E$22,Siffror!$B$40:$E$40,Siffror!$B$58:$E$58,Siffror!$B$76:$E$76,Siffror!$B$94:$E$94,Siffror!$B$113:$E$113,Siffror!$B$132:$E$132,Siffror!$B$151:$E$151,Siffror!$B$170:$E$170,Siffror!$B$188:$E$188,Siffror!$B$206:$E$206,Siffror!$B$224:$E$224,Siffror!$B$242:$E$242,Siffror!$B$260:$E$260,Siffror!$B$278:$E$278,Siffror!$B$296:$E$296,Siffror!$B$314:$E$314</definedName>
  </definedNames>
  <calcPr calcId="145621"/>
</workbook>
</file>

<file path=xl/calcChain.xml><?xml version="1.0" encoding="utf-8"?>
<calcChain xmlns="http://schemas.openxmlformats.org/spreadsheetml/2006/main">
  <c r="R226" i="1" l="1"/>
  <c r="R215" i="1"/>
  <c r="S226" i="1"/>
  <c r="S215" i="1"/>
  <c r="Q227" i="1"/>
  <c r="P227" i="1"/>
  <c r="P226" i="1" l="1"/>
  <c r="P225" i="1"/>
  <c r="P224" i="1"/>
  <c r="P223" i="1"/>
  <c r="P222" i="1"/>
  <c r="P221" i="1"/>
  <c r="P220" i="1"/>
  <c r="P219" i="1"/>
  <c r="P218" i="1"/>
  <c r="P217" i="1"/>
  <c r="P216" i="1"/>
  <c r="Q216" i="1"/>
  <c r="Q217" i="1"/>
  <c r="Q218" i="1"/>
  <c r="Q219" i="1"/>
  <c r="Q220" i="1"/>
  <c r="Q221" i="1"/>
  <c r="Q222" i="1"/>
  <c r="Q223" i="1"/>
  <c r="Q224" i="1"/>
  <c r="Q225" i="1"/>
  <c r="Q226" i="1"/>
  <c r="N216" i="1"/>
  <c r="O216" i="1"/>
  <c r="N217" i="1"/>
  <c r="O217" i="1"/>
  <c r="N218" i="1"/>
  <c r="O218" i="1"/>
  <c r="N219" i="1"/>
  <c r="O219" i="1"/>
  <c r="N220" i="1"/>
  <c r="O220" i="1"/>
  <c r="N221" i="1"/>
  <c r="O221" i="1"/>
  <c r="N222" i="1"/>
  <c r="O222" i="1"/>
  <c r="N223" i="1"/>
  <c r="O223" i="1"/>
  <c r="N224" i="1"/>
  <c r="O224" i="1"/>
  <c r="N225" i="1"/>
  <c r="O225" i="1"/>
  <c r="N226" i="1"/>
  <c r="O226" i="1"/>
  <c r="M226" i="1"/>
  <c r="M225" i="1"/>
  <c r="M224" i="1"/>
  <c r="M223" i="1"/>
  <c r="M222" i="1"/>
  <c r="M221" i="1"/>
  <c r="M220" i="1"/>
  <c r="M219" i="1"/>
  <c r="M218" i="1"/>
  <c r="M217" i="1"/>
  <c r="M216" i="1"/>
  <c r="Q215" i="1"/>
  <c r="P215" i="1"/>
  <c r="O215" i="1"/>
  <c r="N215" i="1"/>
  <c r="M215" i="1"/>
  <c r="Q214" i="1"/>
  <c r="P214" i="1"/>
  <c r="O214" i="1"/>
  <c r="N214" i="1"/>
  <c r="M214" i="1"/>
  <c r="Q213" i="1"/>
  <c r="P213" i="1"/>
  <c r="O213" i="1"/>
  <c r="N213" i="1"/>
  <c r="M213" i="1"/>
  <c r="Q212" i="1"/>
  <c r="P212" i="1"/>
  <c r="O212" i="1"/>
  <c r="N212" i="1"/>
  <c r="M212" i="1"/>
  <c r="Q211" i="1"/>
  <c r="P211" i="1"/>
  <c r="O211" i="1"/>
  <c r="N211" i="1"/>
  <c r="M211" i="1"/>
  <c r="Q210" i="1"/>
  <c r="P210" i="1"/>
  <c r="O210" i="1"/>
  <c r="N210" i="1"/>
  <c r="M210" i="1"/>
  <c r="Q209" i="1"/>
  <c r="P209" i="1"/>
  <c r="O209" i="1"/>
  <c r="N209" i="1"/>
  <c r="M209" i="1"/>
  <c r="Q208" i="1"/>
  <c r="P208" i="1"/>
  <c r="O208" i="1"/>
  <c r="N208" i="1"/>
  <c r="M208" i="1"/>
  <c r="Q207" i="1"/>
  <c r="P207" i="1"/>
  <c r="O207" i="1"/>
  <c r="N207" i="1"/>
  <c r="M207" i="1"/>
  <c r="Q206" i="1"/>
  <c r="P206" i="1"/>
  <c r="O206" i="1"/>
  <c r="N206" i="1"/>
  <c r="M206" i="1"/>
  <c r="Q205" i="1"/>
  <c r="P205" i="1"/>
  <c r="O205" i="1"/>
  <c r="N205" i="1"/>
  <c r="M205" i="1"/>
  <c r="T156" i="1"/>
  <c r="S156" i="1"/>
  <c r="R156" i="1"/>
  <c r="Q156" i="1"/>
  <c r="T155" i="1"/>
  <c r="S155" i="1"/>
  <c r="R155" i="1"/>
  <c r="Q155" i="1"/>
  <c r="T154" i="1"/>
  <c r="S154" i="1"/>
  <c r="R154" i="1"/>
  <c r="T152" i="1"/>
  <c r="S152" i="1"/>
  <c r="R152" i="1"/>
  <c r="Q152" i="1"/>
  <c r="T151" i="1"/>
  <c r="S151" i="1"/>
  <c r="R151" i="1"/>
  <c r="Q151" i="1"/>
  <c r="T150" i="1"/>
  <c r="S150" i="1"/>
  <c r="R150" i="1"/>
  <c r="Q154" i="1"/>
  <c r="Q150" i="1"/>
  <c r="P156" i="1"/>
  <c r="O156" i="1"/>
  <c r="N156" i="1"/>
  <c r="P155" i="1"/>
  <c r="O155" i="1"/>
  <c r="N155" i="1"/>
  <c r="P154" i="1"/>
  <c r="O154" i="1"/>
  <c r="N154" i="1"/>
  <c r="P152" i="1"/>
  <c r="O152" i="1"/>
  <c r="N152" i="1"/>
  <c r="P151" i="1"/>
  <c r="O151" i="1"/>
  <c r="N151" i="1"/>
  <c r="P150" i="1"/>
  <c r="O150" i="1"/>
  <c r="N150" i="1"/>
  <c r="M156" i="1"/>
  <c r="M155" i="1"/>
  <c r="M154" i="1"/>
  <c r="M152" i="1"/>
  <c r="M151" i="1"/>
  <c r="M150" i="1"/>
  <c r="T147" i="1"/>
  <c r="T146" i="1"/>
  <c r="T145" i="1"/>
  <c r="S147" i="1"/>
  <c r="S146" i="1"/>
  <c r="S145" i="1"/>
  <c r="R147" i="1"/>
  <c r="R146" i="1"/>
  <c r="R145" i="1"/>
  <c r="Q147" i="1"/>
  <c r="Q146" i="1"/>
  <c r="Q145" i="1"/>
  <c r="T198" i="1"/>
  <c r="U198" i="1" s="1"/>
  <c r="V198" i="1" s="1"/>
  <c r="T197" i="1"/>
  <c r="U197" i="1" s="1"/>
  <c r="P199" i="1"/>
  <c r="Q199" i="1"/>
  <c r="R199" i="1"/>
  <c r="S199" i="1"/>
  <c r="T199" i="1" s="1"/>
  <c r="U199" i="1" s="1"/>
  <c r="O199" i="1"/>
  <c r="P197" i="1"/>
  <c r="Q197" i="1"/>
  <c r="R197" i="1"/>
  <c r="S197" i="1"/>
  <c r="P198" i="1"/>
  <c r="Q198" i="1"/>
  <c r="R198" i="1"/>
  <c r="S198" i="1"/>
  <c r="O198" i="1"/>
  <c r="O197" i="1"/>
  <c r="N68" i="1" l="1"/>
  <c r="N69" i="1"/>
  <c r="P68" i="1"/>
  <c r="O65" i="1"/>
  <c r="N63" i="1"/>
  <c r="M63" i="1"/>
  <c r="N61" i="1"/>
  <c r="M61" i="1"/>
  <c r="K20" i="1"/>
  <c r="Q26" i="1"/>
  <c r="P26" i="1"/>
  <c r="Q24" i="1"/>
  <c r="P24" i="1"/>
  <c r="O24" i="1"/>
  <c r="N24" i="1"/>
  <c r="L19" i="1"/>
  <c r="K19" i="1"/>
  <c r="L17" i="1"/>
  <c r="K17" i="1"/>
  <c r="U9" i="1"/>
  <c r="T9" i="1"/>
  <c r="U7" i="1"/>
  <c r="T7" i="1"/>
  <c r="S7" i="1"/>
  <c r="R7" i="1"/>
  <c r="N7" i="1"/>
  <c r="O7" i="1"/>
  <c r="P9" i="1"/>
  <c r="Q9" i="1"/>
  <c r="Q7" i="1"/>
  <c r="L18" i="1" l="1"/>
  <c r="K18" i="1"/>
  <c r="P7" i="1"/>
  <c r="F324" i="1" l="1"/>
  <c r="F343" i="1"/>
  <c r="F342" i="1"/>
  <c r="P65" i="1" l="1"/>
  <c r="P63" i="1"/>
  <c r="O63" i="1"/>
  <c r="R134" i="1"/>
  <c r="Q134" i="1"/>
  <c r="S136" i="1"/>
  <c r="S134" i="1"/>
  <c r="R136" i="1"/>
  <c r="F263" i="1"/>
  <c r="F217" i="1" l="1"/>
  <c r="F189" i="1" l="1"/>
  <c r="F190" i="1"/>
  <c r="F191" i="1"/>
  <c r="F192" i="1"/>
  <c r="F193" i="1"/>
  <c r="F194" i="1"/>
  <c r="F195" i="1"/>
  <c r="F196" i="1"/>
  <c r="F197" i="1"/>
  <c r="F198" i="1"/>
  <c r="F199" i="1"/>
  <c r="F200" i="1"/>
  <c r="F188" i="1"/>
  <c r="F180" i="1"/>
  <c r="C145" i="1" l="1"/>
  <c r="D145" i="1"/>
  <c r="E145" i="1"/>
  <c r="B145" i="1"/>
  <c r="F141" i="1"/>
  <c r="F140" i="1"/>
  <c r="F137" i="1"/>
  <c r="F134" i="1"/>
  <c r="F163" i="1" l="1"/>
  <c r="F157" i="1"/>
  <c r="R132" i="1" l="1"/>
  <c r="R133" i="1"/>
  <c r="R135" i="1"/>
  <c r="R137" i="1"/>
  <c r="R138" i="1"/>
  <c r="R139" i="1"/>
  <c r="R140" i="1"/>
  <c r="R141" i="1"/>
  <c r="R142" i="1"/>
  <c r="R143" i="1"/>
  <c r="R131" i="1"/>
  <c r="S132" i="1"/>
  <c r="S133" i="1"/>
  <c r="S135" i="1"/>
  <c r="S137" i="1"/>
  <c r="S138" i="1"/>
  <c r="S139" i="1"/>
  <c r="S140" i="1"/>
  <c r="S141" i="1"/>
  <c r="S142" i="1"/>
  <c r="S143" i="1"/>
  <c r="S131" i="1"/>
  <c r="Q132" i="1"/>
  <c r="Q133" i="1"/>
  <c r="Q135" i="1"/>
  <c r="Q136" i="1"/>
  <c r="Q137" i="1"/>
  <c r="Q138" i="1"/>
  <c r="Q139" i="1"/>
  <c r="Q140" i="1"/>
  <c r="Q141" i="1"/>
  <c r="Q142" i="1"/>
  <c r="Q143" i="1"/>
  <c r="Q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31" i="1"/>
  <c r="N71" i="1" l="1"/>
  <c r="O71" i="1"/>
  <c r="P71" i="1"/>
  <c r="F123" i="1"/>
  <c r="F124" i="1"/>
  <c r="F119" i="1"/>
  <c r="F105" i="1"/>
  <c r="F78" i="1"/>
  <c r="F32" i="1" l="1"/>
  <c r="F14" i="1"/>
  <c r="H14" i="1"/>
  <c r="BI77" i="1" l="1" a="1"/>
  <c r="BI77" i="1" s="1"/>
  <c r="BL78" i="1"/>
  <c r="BL80" i="1"/>
  <c r="BL82" i="1"/>
  <c r="BL84" i="1"/>
  <c r="BL86" i="1"/>
  <c r="BL88" i="1"/>
  <c r="CS77" i="1" a="1"/>
  <c r="CV77" i="1" s="1"/>
  <c r="CV84" i="1"/>
  <c r="CV88" i="1"/>
  <c r="CO77" i="1" a="1"/>
  <c r="CO77" i="1" s="1"/>
  <c r="CR77" i="1"/>
  <c r="CR78" i="1"/>
  <c r="CR79" i="1"/>
  <c r="CR80" i="1"/>
  <c r="CR81" i="1"/>
  <c r="CR82" i="1"/>
  <c r="CR83" i="1"/>
  <c r="CR84" i="1"/>
  <c r="CR85" i="1"/>
  <c r="CR86" i="1"/>
  <c r="CR87" i="1"/>
  <c r="CR88" i="1"/>
  <c r="CR89" i="1"/>
  <c r="CK77" i="1" a="1"/>
  <c r="CK77" i="1" s="1"/>
  <c r="CN77" i="1"/>
  <c r="CN78" i="1"/>
  <c r="CN79" i="1"/>
  <c r="CN80" i="1"/>
  <c r="CN81" i="1"/>
  <c r="CN82" i="1"/>
  <c r="CN83" i="1"/>
  <c r="CN84" i="1"/>
  <c r="CN85" i="1"/>
  <c r="CN86" i="1"/>
  <c r="CN87" i="1"/>
  <c r="CN88" i="1"/>
  <c r="CN89" i="1"/>
  <c r="CG77" i="1" a="1"/>
  <c r="CG77" i="1" s="1"/>
  <c r="CJ77" i="1"/>
  <c r="CJ78" i="1"/>
  <c r="CJ79" i="1"/>
  <c r="CJ80" i="1"/>
  <c r="CJ81" i="1"/>
  <c r="CJ82" i="1"/>
  <c r="CJ83" i="1"/>
  <c r="CJ84" i="1"/>
  <c r="CJ85" i="1"/>
  <c r="CJ86" i="1"/>
  <c r="CJ87" i="1"/>
  <c r="CJ88" i="1"/>
  <c r="CJ89" i="1"/>
  <c r="CC77" i="1" a="1"/>
  <c r="CC77" i="1" s="1"/>
  <c r="CF78" i="1"/>
  <c r="CF80" i="1"/>
  <c r="CF82" i="1"/>
  <c r="CF84" i="1"/>
  <c r="CF86" i="1"/>
  <c r="CF88" i="1"/>
  <c r="BY77" i="1" a="1"/>
  <c r="BY77" i="1" s="1"/>
  <c r="CB78" i="1"/>
  <c r="CB80" i="1"/>
  <c r="CB83" i="1"/>
  <c r="CB86" i="1"/>
  <c r="BU77" i="1" a="1"/>
  <c r="BU77" i="1" s="1"/>
  <c r="BX80" i="1"/>
  <c r="BX84" i="1"/>
  <c r="BQ77" i="1" a="1"/>
  <c r="BQ77" i="1" s="1"/>
  <c r="BM77" i="1" a="1"/>
  <c r="BM77" i="1" s="1"/>
  <c r="BP78" i="1"/>
  <c r="BP80" i="1"/>
  <c r="BP82" i="1"/>
  <c r="BP84" i="1"/>
  <c r="BP86" i="1"/>
  <c r="BP88" i="1"/>
  <c r="F233" i="1"/>
  <c r="F234" i="1"/>
  <c r="F235" i="1"/>
  <c r="F236" i="1"/>
  <c r="BE77" i="1" a="1"/>
  <c r="BE77" i="1" s="1"/>
  <c r="BA77" i="1" a="1"/>
  <c r="BA77" i="1" s="1"/>
  <c r="AW77" i="1" a="1"/>
  <c r="AW77" i="1" s="1"/>
  <c r="AS77" i="1" a="1"/>
  <c r="AS77" i="1" s="1"/>
  <c r="AO77" i="1" a="1"/>
  <c r="AO77" i="1" s="1"/>
  <c r="AK77" i="1" a="1"/>
  <c r="AK77" i="1" s="1"/>
  <c r="AG77" i="1" a="1"/>
  <c r="AG77" i="1" s="1"/>
  <c r="AC77" i="1" a="1"/>
  <c r="AC77" i="1" s="1"/>
  <c r="Y77" i="1" a="1"/>
  <c r="Y77" i="1" s="1"/>
  <c r="U77" i="1" a="1"/>
  <c r="U77" i="1" s="1"/>
  <c r="Q77" i="1" a="1"/>
  <c r="Q77" i="1" s="1"/>
  <c r="M77" i="1" a="1"/>
  <c r="M77" i="1" s="1"/>
  <c r="CV86" i="1" l="1"/>
  <c r="CV80" i="1"/>
  <c r="BK89" i="1"/>
  <c r="BL87" i="1"/>
  <c r="BL85" i="1"/>
  <c r="BL83" i="1"/>
  <c r="BL81" i="1"/>
  <c r="BL79" i="1"/>
  <c r="BL77" i="1"/>
  <c r="BP89" i="1"/>
  <c r="BP87" i="1"/>
  <c r="BP85" i="1"/>
  <c r="BP83" i="1"/>
  <c r="BP81" i="1"/>
  <c r="BP79" i="1"/>
  <c r="BP77" i="1"/>
  <c r="BX82" i="1"/>
  <c r="BX78" i="1"/>
  <c r="CB88" i="1"/>
  <c r="BZ85" i="1"/>
  <c r="CB82" i="1"/>
  <c r="CB79" i="1"/>
  <c r="CB77" i="1"/>
  <c r="CH89" i="1"/>
  <c r="CH88" i="1"/>
  <c r="CH87" i="1"/>
  <c r="CH86" i="1"/>
  <c r="CH85" i="1"/>
  <c r="CH84" i="1"/>
  <c r="CH83" i="1"/>
  <c r="CH82" i="1"/>
  <c r="CH81" i="1"/>
  <c r="CH80" i="1"/>
  <c r="CH79" i="1"/>
  <c r="CH78" i="1"/>
  <c r="CH77" i="1"/>
  <c r="BN89" i="1"/>
  <c r="BN88" i="1"/>
  <c r="BN87" i="1"/>
  <c r="BN86" i="1"/>
  <c r="BN85" i="1"/>
  <c r="BN84" i="1"/>
  <c r="BN83" i="1"/>
  <c r="BN82" i="1"/>
  <c r="BN81" i="1"/>
  <c r="BN80" i="1"/>
  <c r="BN79" i="1"/>
  <c r="BN78" i="1"/>
  <c r="BN77" i="1"/>
  <c r="BX83" i="1"/>
  <c r="BX81" i="1"/>
  <c r="BX79" i="1"/>
  <c r="BX77" i="1"/>
  <c r="CB89" i="1"/>
  <c r="CB87" i="1"/>
  <c r="CB85" i="1"/>
  <c r="CB84" i="1"/>
  <c r="BZ83" i="1"/>
  <c r="CB81" i="1"/>
  <c r="BZ80" i="1"/>
  <c r="BZ79" i="1"/>
  <c r="BZ78" i="1"/>
  <c r="BZ77" i="1"/>
  <c r="CF89" i="1"/>
  <c r="CF87" i="1"/>
  <c r="CF85" i="1"/>
  <c r="CF83" i="1"/>
  <c r="CF81" i="1"/>
  <c r="CF79" i="1"/>
  <c r="CF77" i="1"/>
  <c r="CP89" i="1"/>
  <c r="CP88" i="1"/>
  <c r="CP87" i="1"/>
  <c r="CP86" i="1"/>
  <c r="CP85" i="1"/>
  <c r="CP84" i="1"/>
  <c r="CP83" i="1"/>
  <c r="CP82" i="1"/>
  <c r="CP81" i="1"/>
  <c r="CP80" i="1"/>
  <c r="CP79" i="1"/>
  <c r="CP78" i="1"/>
  <c r="CP77" i="1"/>
  <c r="CV89" i="1"/>
  <c r="CV87" i="1"/>
  <c r="CV85" i="1"/>
  <c r="CV82" i="1"/>
  <c r="CV78" i="1"/>
  <c r="BL89" i="1"/>
  <c r="BJ89" i="1"/>
  <c r="BJ88" i="1"/>
  <c r="BJ87" i="1"/>
  <c r="BJ86" i="1"/>
  <c r="BJ85" i="1"/>
  <c r="BJ84" i="1"/>
  <c r="BJ83" i="1"/>
  <c r="BJ82" i="1"/>
  <c r="BJ81" i="1"/>
  <c r="BJ80" i="1"/>
  <c r="BJ79" i="1"/>
  <c r="BJ78" i="1"/>
  <c r="BJ77" i="1"/>
  <c r="BT84" i="1"/>
  <c r="BT83" i="1"/>
  <c r="BT82" i="1"/>
  <c r="BT81" i="1"/>
  <c r="BT80" i="1"/>
  <c r="BT79" i="1"/>
  <c r="BT78" i="1"/>
  <c r="BT77" i="1"/>
  <c r="BR84" i="1"/>
  <c r="BR83" i="1"/>
  <c r="BR82" i="1"/>
  <c r="BR81" i="1"/>
  <c r="BR80" i="1"/>
  <c r="BR79" i="1"/>
  <c r="BR78" i="1"/>
  <c r="BR77" i="1"/>
  <c r="BO89" i="1"/>
  <c r="BM89" i="1"/>
  <c r="BO88" i="1"/>
  <c r="BM88" i="1"/>
  <c r="BO87" i="1"/>
  <c r="BM87" i="1"/>
  <c r="BO86" i="1"/>
  <c r="BM86" i="1"/>
  <c r="BO85" i="1"/>
  <c r="BM85" i="1"/>
  <c r="BO84" i="1"/>
  <c r="BM84" i="1"/>
  <c r="BO83" i="1"/>
  <c r="BM83" i="1"/>
  <c r="BO82" i="1"/>
  <c r="BM82" i="1"/>
  <c r="BO81" i="1"/>
  <c r="BM81" i="1"/>
  <c r="BO80" i="1"/>
  <c r="BM80" i="1"/>
  <c r="BO79" i="1"/>
  <c r="BM79" i="1"/>
  <c r="BO78" i="1"/>
  <c r="BM78" i="1"/>
  <c r="BO77" i="1"/>
  <c r="BV84" i="1"/>
  <c r="BV83" i="1"/>
  <c r="BV82" i="1"/>
  <c r="BV81" i="1"/>
  <c r="BV80" i="1"/>
  <c r="BV79" i="1"/>
  <c r="BV78" i="1"/>
  <c r="BV77" i="1"/>
  <c r="CD89" i="1"/>
  <c r="CD88" i="1"/>
  <c r="CD87" i="1"/>
  <c r="CD86" i="1"/>
  <c r="CD85" i="1"/>
  <c r="CD84" i="1"/>
  <c r="CD83" i="1"/>
  <c r="CD82" i="1"/>
  <c r="CD81" i="1"/>
  <c r="CD80" i="1"/>
  <c r="CD79" i="1"/>
  <c r="CD78" i="1"/>
  <c r="CD77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T89" i="1"/>
  <c r="CT88" i="1"/>
  <c r="CT87" i="1"/>
  <c r="CT86" i="1"/>
  <c r="CT85" i="1"/>
  <c r="CV83" i="1"/>
  <c r="CV81" i="1"/>
  <c r="CV79" i="1"/>
  <c r="BZ89" i="1"/>
  <c r="BZ88" i="1"/>
  <c r="BZ87" i="1"/>
  <c r="BZ86" i="1"/>
  <c r="BZ84" i="1"/>
  <c r="BZ82" i="1"/>
  <c r="BZ81" i="1"/>
  <c r="CS77" i="1"/>
  <c r="CT77" i="1"/>
  <c r="CT78" i="1"/>
  <c r="CT79" i="1"/>
  <c r="CT80" i="1"/>
  <c r="CT81" i="1"/>
  <c r="CT82" i="1"/>
  <c r="CT83" i="1"/>
  <c r="CT84" i="1"/>
  <c r="BI89" i="1"/>
  <c r="BK88" i="1"/>
  <c r="BI88" i="1"/>
  <c r="BK87" i="1"/>
  <c r="BI87" i="1"/>
  <c r="BK86" i="1"/>
  <c r="BI86" i="1"/>
  <c r="BK85" i="1"/>
  <c r="BI85" i="1"/>
  <c r="BK84" i="1"/>
  <c r="BI84" i="1"/>
  <c r="BK83" i="1"/>
  <c r="BI83" i="1"/>
  <c r="BK82" i="1"/>
  <c r="BI82" i="1"/>
  <c r="BK81" i="1"/>
  <c r="BI81" i="1"/>
  <c r="BK80" i="1"/>
  <c r="BI80" i="1"/>
  <c r="BK79" i="1"/>
  <c r="BI79" i="1"/>
  <c r="BK78" i="1"/>
  <c r="BI78" i="1"/>
  <c r="BK77" i="1"/>
  <c r="CU89" i="1"/>
  <c r="CS89" i="1"/>
  <c r="CU88" i="1"/>
  <c r="CS88" i="1"/>
  <c r="CU87" i="1"/>
  <c r="CS87" i="1"/>
  <c r="CU86" i="1"/>
  <c r="CS86" i="1"/>
  <c r="CU85" i="1"/>
  <c r="CS85" i="1"/>
  <c r="CU84" i="1"/>
  <c r="CS84" i="1"/>
  <c r="CU83" i="1"/>
  <c r="CS83" i="1"/>
  <c r="CU82" i="1"/>
  <c r="CS82" i="1"/>
  <c r="CU81" i="1"/>
  <c r="CS81" i="1"/>
  <c r="CU80" i="1"/>
  <c r="CS80" i="1"/>
  <c r="CU79" i="1"/>
  <c r="CS79" i="1"/>
  <c r="CU78" i="1"/>
  <c r="CS78" i="1"/>
  <c r="CU77" i="1"/>
  <c r="CQ89" i="1"/>
  <c r="CO89" i="1"/>
  <c r="CQ88" i="1"/>
  <c r="CO88" i="1"/>
  <c r="CQ87" i="1"/>
  <c r="CO87" i="1"/>
  <c r="CQ86" i="1"/>
  <c r="CO86" i="1"/>
  <c r="CQ85" i="1"/>
  <c r="CO85" i="1"/>
  <c r="CQ84" i="1"/>
  <c r="CO84" i="1"/>
  <c r="CQ83" i="1"/>
  <c r="CO83" i="1"/>
  <c r="CQ82" i="1"/>
  <c r="CO82" i="1"/>
  <c r="CQ81" i="1"/>
  <c r="CO81" i="1"/>
  <c r="CQ80" i="1"/>
  <c r="CO80" i="1"/>
  <c r="CQ79" i="1"/>
  <c r="CO79" i="1"/>
  <c r="CQ78" i="1"/>
  <c r="CO78" i="1"/>
  <c r="CQ77" i="1"/>
  <c r="CM89" i="1"/>
  <c r="CK89" i="1"/>
  <c r="CM88" i="1"/>
  <c r="CK88" i="1"/>
  <c r="CM87" i="1"/>
  <c r="CK87" i="1"/>
  <c r="CM86" i="1"/>
  <c r="CK86" i="1"/>
  <c r="CM85" i="1"/>
  <c r="CK85" i="1"/>
  <c r="CM84" i="1"/>
  <c r="CK84" i="1"/>
  <c r="CM83" i="1"/>
  <c r="CK83" i="1"/>
  <c r="CM82" i="1"/>
  <c r="CK82" i="1"/>
  <c r="CM81" i="1"/>
  <c r="CK81" i="1"/>
  <c r="CM80" i="1"/>
  <c r="CK80" i="1"/>
  <c r="CM79" i="1"/>
  <c r="CK79" i="1"/>
  <c r="CM78" i="1"/>
  <c r="CK78" i="1"/>
  <c r="CM77" i="1"/>
  <c r="CI89" i="1"/>
  <c r="CG89" i="1"/>
  <c r="CI88" i="1"/>
  <c r="CG88" i="1"/>
  <c r="CI87" i="1"/>
  <c r="CG87" i="1"/>
  <c r="CI86" i="1"/>
  <c r="CG86" i="1"/>
  <c r="CI85" i="1"/>
  <c r="CG85" i="1"/>
  <c r="CI84" i="1"/>
  <c r="CG84" i="1"/>
  <c r="CI83" i="1"/>
  <c r="CG83" i="1"/>
  <c r="CI82" i="1"/>
  <c r="CG82" i="1"/>
  <c r="CI81" i="1"/>
  <c r="CG81" i="1"/>
  <c r="CI80" i="1"/>
  <c r="CG80" i="1"/>
  <c r="CI79" i="1"/>
  <c r="CG79" i="1"/>
  <c r="CI78" i="1"/>
  <c r="CG78" i="1"/>
  <c r="CI77" i="1"/>
  <c r="CE89" i="1"/>
  <c r="CC89" i="1"/>
  <c r="CE88" i="1"/>
  <c r="CC88" i="1"/>
  <c r="CE87" i="1"/>
  <c r="CC87" i="1"/>
  <c r="CE86" i="1"/>
  <c r="CC86" i="1"/>
  <c r="CE85" i="1"/>
  <c r="CC85" i="1"/>
  <c r="CE84" i="1"/>
  <c r="CC84" i="1"/>
  <c r="CE83" i="1"/>
  <c r="CC83" i="1"/>
  <c r="CE82" i="1"/>
  <c r="CC82" i="1"/>
  <c r="CE81" i="1"/>
  <c r="CC81" i="1"/>
  <c r="CE80" i="1"/>
  <c r="CC80" i="1"/>
  <c r="CE79" i="1"/>
  <c r="CC79" i="1"/>
  <c r="CE78" i="1"/>
  <c r="CC78" i="1"/>
  <c r="CE77" i="1"/>
  <c r="CA89" i="1"/>
  <c r="BY89" i="1"/>
  <c r="CA88" i="1"/>
  <c r="BY88" i="1"/>
  <c r="CA87" i="1"/>
  <c r="BY87" i="1"/>
  <c r="CA86" i="1"/>
  <c r="BY86" i="1"/>
  <c r="CA85" i="1"/>
  <c r="BY85" i="1"/>
  <c r="CA84" i="1"/>
  <c r="BY84" i="1"/>
  <c r="CA83" i="1"/>
  <c r="BY83" i="1"/>
  <c r="CA82" i="1"/>
  <c r="BY82" i="1"/>
  <c r="CA81" i="1"/>
  <c r="BY81" i="1"/>
  <c r="CA80" i="1"/>
  <c r="BY80" i="1"/>
  <c r="CA79" i="1"/>
  <c r="BY79" i="1"/>
  <c r="CA78" i="1"/>
  <c r="BY78" i="1"/>
  <c r="CA77" i="1"/>
  <c r="BX89" i="1"/>
  <c r="BV89" i="1"/>
  <c r="BX88" i="1"/>
  <c r="BV88" i="1"/>
  <c r="BX87" i="1"/>
  <c r="BV87" i="1"/>
  <c r="BX86" i="1"/>
  <c r="BV86" i="1"/>
  <c r="BX85" i="1"/>
  <c r="BV85" i="1"/>
  <c r="BW89" i="1"/>
  <c r="BU89" i="1"/>
  <c r="BW88" i="1"/>
  <c r="BU88" i="1"/>
  <c r="BW87" i="1"/>
  <c r="BU87" i="1"/>
  <c r="BW86" i="1"/>
  <c r="BU86" i="1"/>
  <c r="BW85" i="1"/>
  <c r="BU85" i="1"/>
  <c r="BW84" i="1"/>
  <c r="BU84" i="1"/>
  <c r="BW83" i="1"/>
  <c r="BU83" i="1"/>
  <c r="BW82" i="1"/>
  <c r="BU82" i="1"/>
  <c r="BW81" i="1"/>
  <c r="BU81" i="1"/>
  <c r="BW80" i="1"/>
  <c r="BU80" i="1"/>
  <c r="BW79" i="1"/>
  <c r="BU79" i="1"/>
  <c r="BW78" i="1"/>
  <c r="BU78" i="1"/>
  <c r="BW77" i="1"/>
  <c r="BT89" i="1"/>
  <c r="BR89" i="1"/>
  <c r="BT88" i="1"/>
  <c r="BR88" i="1"/>
  <c r="BT87" i="1"/>
  <c r="BR87" i="1"/>
  <c r="BT86" i="1"/>
  <c r="BR86" i="1"/>
  <c r="BT85" i="1"/>
  <c r="BR85" i="1"/>
  <c r="BS89" i="1"/>
  <c r="BQ89" i="1"/>
  <c r="BS88" i="1"/>
  <c r="BQ88" i="1"/>
  <c r="BS87" i="1"/>
  <c r="BQ87" i="1"/>
  <c r="BS86" i="1"/>
  <c r="BQ86" i="1"/>
  <c r="BS85" i="1"/>
  <c r="BQ85" i="1"/>
  <c r="BS84" i="1"/>
  <c r="BQ84" i="1"/>
  <c r="BS83" i="1"/>
  <c r="BQ83" i="1"/>
  <c r="BS82" i="1"/>
  <c r="BQ82" i="1"/>
  <c r="BS81" i="1"/>
  <c r="BQ81" i="1"/>
  <c r="BS80" i="1"/>
  <c r="BQ80" i="1"/>
  <c r="BS79" i="1"/>
  <c r="BQ79" i="1"/>
  <c r="BS78" i="1"/>
  <c r="BQ78" i="1"/>
  <c r="BS77" i="1"/>
  <c r="BH89" i="1"/>
  <c r="BF89" i="1"/>
  <c r="BH88" i="1"/>
  <c r="BF88" i="1"/>
  <c r="BH87" i="1"/>
  <c r="BF87" i="1"/>
  <c r="BH86" i="1"/>
  <c r="BF86" i="1"/>
  <c r="BH85" i="1"/>
  <c r="BF85" i="1"/>
  <c r="BH84" i="1"/>
  <c r="BF84" i="1"/>
  <c r="BH83" i="1"/>
  <c r="BF83" i="1"/>
  <c r="BH82" i="1"/>
  <c r="BF82" i="1"/>
  <c r="BH81" i="1"/>
  <c r="BF81" i="1"/>
  <c r="BH80" i="1"/>
  <c r="BF80" i="1"/>
  <c r="BH79" i="1"/>
  <c r="BF79" i="1"/>
  <c r="BH78" i="1"/>
  <c r="BF78" i="1"/>
  <c r="BH77" i="1"/>
  <c r="BF77" i="1"/>
  <c r="BG89" i="1"/>
  <c r="BE89" i="1"/>
  <c r="BG88" i="1"/>
  <c r="BE88" i="1"/>
  <c r="BG87" i="1"/>
  <c r="BE87" i="1"/>
  <c r="BG86" i="1"/>
  <c r="BE86" i="1"/>
  <c r="BG85" i="1"/>
  <c r="BE85" i="1"/>
  <c r="BG84" i="1"/>
  <c r="BE84" i="1"/>
  <c r="BG83" i="1"/>
  <c r="BE83" i="1"/>
  <c r="BG82" i="1"/>
  <c r="BE82" i="1"/>
  <c r="BG81" i="1"/>
  <c r="BE81" i="1"/>
  <c r="BG80" i="1"/>
  <c r="BE80" i="1"/>
  <c r="BG79" i="1"/>
  <c r="BE79" i="1"/>
  <c r="BG78" i="1"/>
  <c r="BE78" i="1"/>
  <c r="BG77" i="1"/>
  <c r="BD89" i="1"/>
  <c r="BB89" i="1"/>
  <c r="BD88" i="1"/>
  <c r="BB88" i="1"/>
  <c r="BD87" i="1"/>
  <c r="BB87" i="1"/>
  <c r="BD86" i="1"/>
  <c r="BB86" i="1"/>
  <c r="BD85" i="1"/>
  <c r="BB85" i="1"/>
  <c r="BD84" i="1"/>
  <c r="BB84" i="1"/>
  <c r="BD83" i="1"/>
  <c r="BB83" i="1"/>
  <c r="BD82" i="1"/>
  <c r="BB82" i="1"/>
  <c r="BD81" i="1"/>
  <c r="BB81" i="1"/>
  <c r="BD80" i="1"/>
  <c r="BB80" i="1"/>
  <c r="BD79" i="1"/>
  <c r="BB79" i="1"/>
  <c r="BD78" i="1"/>
  <c r="BB78" i="1"/>
  <c r="BD77" i="1"/>
  <c r="BB77" i="1"/>
  <c r="BC89" i="1"/>
  <c r="BA89" i="1"/>
  <c r="BC88" i="1"/>
  <c r="BA88" i="1"/>
  <c r="BC87" i="1"/>
  <c r="BA87" i="1"/>
  <c r="BC86" i="1"/>
  <c r="BA86" i="1"/>
  <c r="BC85" i="1"/>
  <c r="BA85" i="1"/>
  <c r="BC84" i="1"/>
  <c r="BA84" i="1"/>
  <c r="BC83" i="1"/>
  <c r="BA83" i="1"/>
  <c r="BC82" i="1"/>
  <c r="BA82" i="1"/>
  <c r="BC81" i="1"/>
  <c r="BA81" i="1"/>
  <c r="BC80" i="1"/>
  <c r="BA80" i="1"/>
  <c r="BC79" i="1"/>
  <c r="BA79" i="1"/>
  <c r="BC78" i="1"/>
  <c r="BA78" i="1"/>
  <c r="BC77" i="1"/>
  <c r="AZ89" i="1"/>
  <c r="AX89" i="1"/>
  <c r="AZ88" i="1"/>
  <c r="AX88" i="1"/>
  <c r="AZ87" i="1"/>
  <c r="AX87" i="1"/>
  <c r="AZ86" i="1"/>
  <c r="AX86" i="1"/>
  <c r="AZ85" i="1"/>
  <c r="AX85" i="1"/>
  <c r="AZ84" i="1"/>
  <c r="AX84" i="1"/>
  <c r="AZ83" i="1"/>
  <c r="AX83" i="1"/>
  <c r="AZ82" i="1"/>
  <c r="AX82" i="1"/>
  <c r="AZ81" i="1"/>
  <c r="AX81" i="1"/>
  <c r="AZ80" i="1"/>
  <c r="AX80" i="1"/>
  <c r="AZ79" i="1"/>
  <c r="AX79" i="1"/>
  <c r="AZ78" i="1"/>
  <c r="AX78" i="1"/>
  <c r="AZ77" i="1"/>
  <c r="AX77" i="1"/>
  <c r="AY89" i="1"/>
  <c r="AW89" i="1"/>
  <c r="AY88" i="1"/>
  <c r="AW88" i="1"/>
  <c r="AY87" i="1"/>
  <c r="AW87" i="1"/>
  <c r="AY86" i="1"/>
  <c r="AW86" i="1"/>
  <c r="AY85" i="1"/>
  <c r="AW85" i="1"/>
  <c r="AY84" i="1"/>
  <c r="AW84" i="1"/>
  <c r="AY83" i="1"/>
  <c r="AW83" i="1"/>
  <c r="AY82" i="1"/>
  <c r="AW82" i="1"/>
  <c r="AY81" i="1"/>
  <c r="AW81" i="1"/>
  <c r="AY80" i="1"/>
  <c r="AW80" i="1"/>
  <c r="AY79" i="1"/>
  <c r="AW79" i="1"/>
  <c r="AY78" i="1"/>
  <c r="AW78" i="1"/>
  <c r="AY77" i="1"/>
  <c r="AV89" i="1"/>
  <c r="AT89" i="1"/>
  <c r="AV88" i="1"/>
  <c r="AT88" i="1"/>
  <c r="AV87" i="1"/>
  <c r="AT87" i="1"/>
  <c r="AV86" i="1"/>
  <c r="AT86" i="1"/>
  <c r="AV85" i="1"/>
  <c r="AT85" i="1"/>
  <c r="AV84" i="1"/>
  <c r="AT84" i="1"/>
  <c r="AV83" i="1"/>
  <c r="AT83" i="1"/>
  <c r="AV82" i="1"/>
  <c r="AT82" i="1"/>
  <c r="AV81" i="1"/>
  <c r="AT81" i="1"/>
  <c r="AV80" i="1"/>
  <c r="AT80" i="1"/>
  <c r="AV79" i="1"/>
  <c r="AT79" i="1"/>
  <c r="AV78" i="1"/>
  <c r="AT78" i="1"/>
  <c r="AV77" i="1"/>
  <c r="AT77" i="1"/>
  <c r="AU89" i="1"/>
  <c r="AS89" i="1"/>
  <c r="AU88" i="1"/>
  <c r="AS88" i="1"/>
  <c r="AU87" i="1"/>
  <c r="AS87" i="1"/>
  <c r="AU86" i="1"/>
  <c r="AS86" i="1"/>
  <c r="AU85" i="1"/>
  <c r="AS85" i="1"/>
  <c r="AU84" i="1"/>
  <c r="AS84" i="1"/>
  <c r="AU83" i="1"/>
  <c r="AS83" i="1"/>
  <c r="AU82" i="1"/>
  <c r="AS82" i="1"/>
  <c r="AU81" i="1"/>
  <c r="AS81" i="1"/>
  <c r="AU80" i="1"/>
  <c r="AS80" i="1"/>
  <c r="AU79" i="1"/>
  <c r="AS79" i="1"/>
  <c r="AU78" i="1"/>
  <c r="AS78" i="1"/>
  <c r="AU77" i="1"/>
  <c r="AR89" i="1"/>
  <c r="AP89" i="1"/>
  <c r="AR88" i="1"/>
  <c r="AP88" i="1"/>
  <c r="AR87" i="1"/>
  <c r="AP87" i="1"/>
  <c r="AR86" i="1"/>
  <c r="AP86" i="1"/>
  <c r="AR85" i="1"/>
  <c r="AP85" i="1"/>
  <c r="AR84" i="1"/>
  <c r="AP84" i="1"/>
  <c r="AR83" i="1"/>
  <c r="AP83" i="1"/>
  <c r="AR82" i="1"/>
  <c r="AP82" i="1"/>
  <c r="AR81" i="1"/>
  <c r="AP81" i="1"/>
  <c r="AR80" i="1"/>
  <c r="AP80" i="1"/>
  <c r="AR79" i="1"/>
  <c r="AP79" i="1"/>
  <c r="AR78" i="1"/>
  <c r="AP78" i="1"/>
  <c r="AR77" i="1"/>
  <c r="AP77" i="1"/>
  <c r="AQ89" i="1"/>
  <c r="AO89" i="1"/>
  <c r="AQ88" i="1"/>
  <c r="AO88" i="1"/>
  <c r="AQ87" i="1"/>
  <c r="AO87" i="1"/>
  <c r="AQ86" i="1"/>
  <c r="AO86" i="1"/>
  <c r="AQ85" i="1"/>
  <c r="AO85" i="1"/>
  <c r="AQ84" i="1"/>
  <c r="AO84" i="1"/>
  <c r="AQ83" i="1"/>
  <c r="AO83" i="1"/>
  <c r="AQ82" i="1"/>
  <c r="AO82" i="1"/>
  <c r="AQ81" i="1"/>
  <c r="AO81" i="1"/>
  <c r="AQ80" i="1"/>
  <c r="AO80" i="1"/>
  <c r="AQ79" i="1"/>
  <c r="AO79" i="1"/>
  <c r="AQ78" i="1"/>
  <c r="AO78" i="1"/>
  <c r="AQ77" i="1"/>
  <c r="AN89" i="1"/>
  <c r="AL89" i="1"/>
  <c r="AN88" i="1"/>
  <c r="AL88" i="1"/>
  <c r="AN87" i="1"/>
  <c r="AL87" i="1"/>
  <c r="AN86" i="1"/>
  <c r="AL86" i="1"/>
  <c r="AN85" i="1"/>
  <c r="AL85" i="1"/>
  <c r="AN84" i="1"/>
  <c r="AL84" i="1"/>
  <c r="AN83" i="1"/>
  <c r="AL83" i="1"/>
  <c r="AN82" i="1"/>
  <c r="AL82" i="1"/>
  <c r="AN81" i="1"/>
  <c r="AL81" i="1"/>
  <c r="AN80" i="1"/>
  <c r="AL80" i="1"/>
  <c r="AN79" i="1"/>
  <c r="AL79" i="1"/>
  <c r="AN78" i="1"/>
  <c r="AL78" i="1"/>
  <c r="AN77" i="1"/>
  <c r="AL77" i="1"/>
  <c r="AM89" i="1"/>
  <c r="AK89" i="1"/>
  <c r="AM88" i="1"/>
  <c r="AK88" i="1"/>
  <c r="AM87" i="1"/>
  <c r="AK87" i="1"/>
  <c r="AM86" i="1"/>
  <c r="AK86" i="1"/>
  <c r="AM85" i="1"/>
  <c r="AK85" i="1"/>
  <c r="AM84" i="1"/>
  <c r="AK84" i="1"/>
  <c r="AM83" i="1"/>
  <c r="AK83" i="1"/>
  <c r="AM82" i="1"/>
  <c r="AK82" i="1"/>
  <c r="AM81" i="1"/>
  <c r="AK81" i="1"/>
  <c r="AM80" i="1"/>
  <c r="AK80" i="1"/>
  <c r="AM79" i="1"/>
  <c r="AK79" i="1"/>
  <c r="AM78" i="1"/>
  <c r="AK78" i="1"/>
  <c r="AM77" i="1"/>
  <c r="AJ89" i="1"/>
  <c r="AH89" i="1"/>
  <c r="AJ88" i="1"/>
  <c r="AH88" i="1"/>
  <c r="AJ87" i="1"/>
  <c r="AH87" i="1"/>
  <c r="AJ86" i="1"/>
  <c r="AH86" i="1"/>
  <c r="AJ85" i="1"/>
  <c r="AH85" i="1"/>
  <c r="AJ84" i="1"/>
  <c r="AH84" i="1"/>
  <c r="AJ83" i="1"/>
  <c r="AH83" i="1"/>
  <c r="AJ82" i="1"/>
  <c r="AH82" i="1"/>
  <c r="AJ81" i="1"/>
  <c r="AH81" i="1"/>
  <c r="AJ80" i="1"/>
  <c r="AH80" i="1"/>
  <c r="AJ79" i="1"/>
  <c r="AH79" i="1"/>
  <c r="AJ78" i="1"/>
  <c r="AH78" i="1"/>
  <c r="AJ77" i="1"/>
  <c r="AH77" i="1"/>
  <c r="AI89" i="1"/>
  <c r="AG89" i="1"/>
  <c r="AI88" i="1"/>
  <c r="AG88" i="1"/>
  <c r="AI87" i="1"/>
  <c r="AG87" i="1"/>
  <c r="AI86" i="1"/>
  <c r="AG86" i="1"/>
  <c r="AI85" i="1"/>
  <c r="AG85" i="1"/>
  <c r="AI84" i="1"/>
  <c r="AG84" i="1"/>
  <c r="AI83" i="1"/>
  <c r="AG83" i="1"/>
  <c r="AI82" i="1"/>
  <c r="AG82" i="1"/>
  <c r="AI81" i="1"/>
  <c r="AG81" i="1"/>
  <c r="AI80" i="1"/>
  <c r="AG80" i="1"/>
  <c r="AI79" i="1"/>
  <c r="AG79" i="1"/>
  <c r="AI78" i="1"/>
  <c r="AG78" i="1"/>
  <c r="AI77" i="1"/>
  <c r="AF89" i="1"/>
  <c r="AD89" i="1"/>
  <c r="AF88" i="1"/>
  <c r="AD88" i="1"/>
  <c r="AF87" i="1"/>
  <c r="AD87" i="1"/>
  <c r="AF86" i="1"/>
  <c r="AD86" i="1"/>
  <c r="AF85" i="1"/>
  <c r="AD85" i="1"/>
  <c r="AF84" i="1"/>
  <c r="AD84" i="1"/>
  <c r="AF83" i="1"/>
  <c r="AD83" i="1"/>
  <c r="AF82" i="1"/>
  <c r="AD82" i="1"/>
  <c r="AF81" i="1"/>
  <c r="AD81" i="1"/>
  <c r="AF80" i="1"/>
  <c r="AD80" i="1"/>
  <c r="AF79" i="1"/>
  <c r="AD79" i="1"/>
  <c r="AF78" i="1"/>
  <c r="AD78" i="1"/>
  <c r="AF77" i="1"/>
  <c r="AD77" i="1"/>
  <c r="AE89" i="1"/>
  <c r="AC89" i="1"/>
  <c r="AE88" i="1"/>
  <c r="AC88" i="1"/>
  <c r="AE87" i="1"/>
  <c r="AC87" i="1"/>
  <c r="AE86" i="1"/>
  <c r="AC86" i="1"/>
  <c r="AE85" i="1"/>
  <c r="AC85" i="1"/>
  <c r="AE84" i="1"/>
  <c r="AC84" i="1"/>
  <c r="AE83" i="1"/>
  <c r="AC83" i="1"/>
  <c r="AE82" i="1"/>
  <c r="AC82" i="1"/>
  <c r="AE81" i="1"/>
  <c r="AC81" i="1"/>
  <c r="AE80" i="1"/>
  <c r="AC80" i="1"/>
  <c r="AE79" i="1"/>
  <c r="AC79" i="1"/>
  <c r="AE78" i="1"/>
  <c r="AC78" i="1"/>
  <c r="AE77" i="1"/>
  <c r="AB89" i="1"/>
  <c r="Z89" i="1"/>
  <c r="AB88" i="1"/>
  <c r="Z88" i="1"/>
  <c r="AB87" i="1"/>
  <c r="Z87" i="1"/>
  <c r="AB86" i="1"/>
  <c r="Z86" i="1"/>
  <c r="AB85" i="1"/>
  <c r="Z85" i="1"/>
  <c r="AB84" i="1"/>
  <c r="Z84" i="1"/>
  <c r="AB83" i="1"/>
  <c r="Z83" i="1"/>
  <c r="AB82" i="1"/>
  <c r="Z82" i="1"/>
  <c r="AB81" i="1"/>
  <c r="Z81" i="1"/>
  <c r="AB80" i="1"/>
  <c r="Z80" i="1"/>
  <c r="AB79" i="1"/>
  <c r="Z79" i="1"/>
  <c r="AB78" i="1"/>
  <c r="Z78" i="1"/>
  <c r="AB77" i="1"/>
  <c r="Z77" i="1"/>
  <c r="AA89" i="1"/>
  <c r="Y89" i="1"/>
  <c r="AA88" i="1"/>
  <c r="Y88" i="1"/>
  <c r="AA87" i="1"/>
  <c r="Y87" i="1"/>
  <c r="AA86" i="1"/>
  <c r="Y86" i="1"/>
  <c r="AA85" i="1"/>
  <c r="Y85" i="1"/>
  <c r="AA84" i="1"/>
  <c r="Y84" i="1"/>
  <c r="AA83" i="1"/>
  <c r="Y83" i="1"/>
  <c r="AA82" i="1"/>
  <c r="Y82" i="1"/>
  <c r="AA81" i="1"/>
  <c r="Y81" i="1"/>
  <c r="AA80" i="1"/>
  <c r="Y80" i="1"/>
  <c r="AA79" i="1"/>
  <c r="Y79" i="1"/>
  <c r="AA78" i="1"/>
  <c r="Y78" i="1"/>
  <c r="AA77" i="1"/>
  <c r="X89" i="1"/>
  <c r="V89" i="1"/>
  <c r="X88" i="1"/>
  <c r="V88" i="1"/>
  <c r="X87" i="1"/>
  <c r="V87" i="1"/>
  <c r="X86" i="1"/>
  <c r="V86" i="1"/>
  <c r="X85" i="1"/>
  <c r="V85" i="1"/>
  <c r="X84" i="1"/>
  <c r="V84" i="1"/>
  <c r="X83" i="1"/>
  <c r="V83" i="1"/>
  <c r="X82" i="1"/>
  <c r="V82" i="1"/>
  <c r="X81" i="1"/>
  <c r="V81" i="1"/>
  <c r="X80" i="1"/>
  <c r="V80" i="1"/>
  <c r="X79" i="1"/>
  <c r="V79" i="1"/>
  <c r="X78" i="1"/>
  <c r="V78" i="1"/>
  <c r="X77" i="1"/>
  <c r="V77" i="1"/>
  <c r="W89" i="1"/>
  <c r="U89" i="1"/>
  <c r="W88" i="1"/>
  <c r="U88" i="1"/>
  <c r="W87" i="1"/>
  <c r="U87" i="1"/>
  <c r="W86" i="1"/>
  <c r="U86" i="1"/>
  <c r="W85" i="1"/>
  <c r="U85" i="1"/>
  <c r="W84" i="1"/>
  <c r="U84" i="1"/>
  <c r="W83" i="1"/>
  <c r="U83" i="1"/>
  <c r="W82" i="1"/>
  <c r="U82" i="1"/>
  <c r="W81" i="1"/>
  <c r="U81" i="1"/>
  <c r="W80" i="1"/>
  <c r="U80" i="1"/>
  <c r="W79" i="1"/>
  <c r="U79" i="1"/>
  <c r="W78" i="1"/>
  <c r="U78" i="1"/>
  <c r="W77" i="1"/>
  <c r="T89" i="1"/>
  <c r="R89" i="1"/>
  <c r="T88" i="1"/>
  <c r="R88" i="1"/>
  <c r="T87" i="1"/>
  <c r="R87" i="1"/>
  <c r="T86" i="1"/>
  <c r="R86" i="1"/>
  <c r="T85" i="1"/>
  <c r="R85" i="1"/>
  <c r="T84" i="1"/>
  <c r="R84" i="1"/>
  <c r="T83" i="1"/>
  <c r="R83" i="1"/>
  <c r="T82" i="1"/>
  <c r="R82" i="1"/>
  <c r="T81" i="1"/>
  <c r="R81" i="1"/>
  <c r="T80" i="1"/>
  <c r="R80" i="1"/>
  <c r="T79" i="1"/>
  <c r="R79" i="1"/>
  <c r="T78" i="1"/>
  <c r="R78" i="1"/>
  <c r="T77" i="1"/>
  <c r="R77" i="1"/>
  <c r="S89" i="1"/>
  <c r="Q89" i="1"/>
  <c r="S88" i="1"/>
  <c r="Q88" i="1"/>
  <c r="S87" i="1"/>
  <c r="Q87" i="1"/>
  <c r="S86" i="1"/>
  <c r="Q86" i="1"/>
  <c r="S85" i="1"/>
  <c r="Q85" i="1"/>
  <c r="S84" i="1"/>
  <c r="Q84" i="1"/>
  <c r="S83" i="1"/>
  <c r="Q83" i="1"/>
  <c r="S82" i="1"/>
  <c r="Q82" i="1"/>
  <c r="S81" i="1"/>
  <c r="Q81" i="1"/>
  <c r="S80" i="1"/>
  <c r="Q80" i="1"/>
  <c r="S79" i="1"/>
  <c r="Q79" i="1"/>
  <c r="S78" i="1"/>
  <c r="Q78" i="1"/>
  <c r="S77" i="1"/>
  <c r="P89" i="1"/>
  <c r="N89" i="1"/>
  <c r="P88" i="1"/>
  <c r="N88" i="1"/>
  <c r="P87" i="1"/>
  <c r="N87" i="1"/>
  <c r="P86" i="1"/>
  <c r="N86" i="1"/>
  <c r="P85" i="1"/>
  <c r="N85" i="1"/>
  <c r="P84" i="1"/>
  <c r="N84" i="1"/>
  <c r="P83" i="1"/>
  <c r="N83" i="1"/>
  <c r="P82" i="1"/>
  <c r="N82" i="1"/>
  <c r="P81" i="1"/>
  <c r="N81" i="1"/>
  <c r="P80" i="1"/>
  <c r="N80" i="1"/>
  <c r="P79" i="1"/>
  <c r="N79" i="1"/>
  <c r="P78" i="1"/>
  <c r="N78" i="1"/>
  <c r="P77" i="1"/>
  <c r="N77" i="1"/>
  <c r="O89" i="1"/>
  <c r="M89" i="1"/>
  <c r="O88" i="1"/>
  <c r="M88" i="1"/>
  <c r="O87" i="1"/>
  <c r="M87" i="1"/>
  <c r="O86" i="1"/>
  <c r="M86" i="1"/>
  <c r="O85" i="1"/>
  <c r="M85" i="1"/>
  <c r="O84" i="1"/>
  <c r="M84" i="1"/>
  <c r="O83" i="1"/>
  <c r="M83" i="1"/>
  <c r="O82" i="1"/>
  <c r="M82" i="1"/>
  <c r="O81" i="1"/>
  <c r="M81" i="1"/>
  <c r="O80" i="1"/>
  <c r="M80" i="1"/>
  <c r="O79" i="1"/>
  <c r="M79" i="1"/>
  <c r="O78" i="1"/>
  <c r="M78" i="1"/>
  <c r="O77" i="1"/>
  <c r="AE32" i="1"/>
  <c r="AB32" i="1"/>
  <c r="AB33" i="1"/>
  <c r="V31" i="1"/>
  <c r="V32" i="1"/>
  <c r="U31" i="1"/>
  <c r="U32" i="1"/>
  <c r="Z32" i="1"/>
  <c r="AA32" i="1"/>
  <c r="AC32" i="1"/>
  <c r="AD32" i="1"/>
  <c r="Z33" i="1"/>
  <c r="AA33" i="1"/>
  <c r="Z92" i="1" l="1" a="1"/>
  <c r="N92" i="1" a="1"/>
  <c r="N92" i="1" s="1"/>
  <c r="P92" i="1" a="1"/>
  <c r="P107" i="1" s="1"/>
  <c r="R92" i="1" a="1"/>
  <c r="R107" i="1" s="1"/>
  <c r="U92" i="1" a="1"/>
  <c r="U92" i="1" s="1"/>
  <c r="O92" i="1" a="1"/>
  <c r="O105" i="1" s="1"/>
  <c r="Q92" i="1" a="1"/>
  <c r="Q105" i="1" s="1"/>
  <c r="S92" i="1" a="1"/>
  <c r="S105" i="1" s="1"/>
  <c r="T92" i="1" a="1"/>
  <c r="T105" i="1" s="1"/>
  <c r="V92" i="1" a="1"/>
  <c r="V92" i="1" s="1"/>
  <c r="W92" i="1" a="1"/>
  <c r="W105" i="1" s="1"/>
  <c r="X92" i="1" a="1"/>
  <c r="X105" i="1" s="1"/>
  <c r="Y92" i="1" a="1"/>
  <c r="Y92" i="1" s="1"/>
  <c r="M92" i="1" a="1"/>
  <c r="M93" i="1" s="1"/>
  <c r="M69" i="1"/>
  <c r="O30" i="1"/>
  <c r="N30" i="1"/>
  <c r="F396" i="1"/>
  <c r="F397" i="1"/>
  <c r="F398" i="1"/>
  <c r="F395" i="1"/>
  <c r="F392" i="1"/>
  <c r="F376" i="1"/>
  <c r="F377" i="1"/>
  <c r="F378" i="1"/>
  <c r="F358" i="1"/>
  <c r="F359" i="1"/>
  <c r="F360" i="1"/>
  <c r="H341" i="1"/>
  <c r="F341" i="1"/>
  <c r="F323" i="1"/>
  <c r="F305" i="1"/>
  <c r="F286" i="1"/>
  <c r="F287" i="1"/>
  <c r="F280" i="1"/>
  <c r="F269" i="1"/>
  <c r="F268" i="1"/>
  <c r="F262" i="1"/>
  <c r="F251" i="1"/>
  <c r="F230" i="1"/>
  <c r="F208" i="1"/>
  <c r="F209" i="1"/>
  <c r="F210" i="1"/>
  <c r="F211" i="1"/>
  <c r="F212" i="1"/>
  <c r="F213" i="1"/>
  <c r="F214" i="1"/>
  <c r="F215" i="1"/>
  <c r="F216" i="1"/>
  <c r="F218" i="1"/>
  <c r="F207" i="1"/>
  <c r="T143" i="1" l="1"/>
  <c r="T140" i="1"/>
  <c r="O107" i="1"/>
  <c r="N103" i="1"/>
  <c r="N102" i="1"/>
  <c r="R101" i="1"/>
  <c r="S99" i="1"/>
  <c r="O97" i="1"/>
  <c r="R95" i="1"/>
  <c r="O101" i="1"/>
  <c r="N104" i="1"/>
  <c r="O108" i="1"/>
  <c r="R97" i="1"/>
  <c r="N101" i="1"/>
  <c r="R96" i="1"/>
  <c r="R92" i="1"/>
  <c r="R102" i="1"/>
  <c r="O102" i="1"/>
  <c r="N95" i="1"/>
  <c r="N96" i="1"/>
  <c r="O100" i="1"/>
  <c r="O99" i="1"/>
  <c r="S97" i="1"/>
  <c r="R98" i="1"/>
  <c r="O98" i="1"/>
  <c r="N93" i="1"/>
  <c r="N94" i="1"/>
  <c r="R104" i="1"/>
  <c r="R103" i="1"/>
  <c r="N107" i="1"/>
  <c r="P105" i="1"/>
  <c r="P92" i="1"/>
  <c r="S102" i="1"/>
  <c r="R93" i="1"/>
  <c r="R94" i="1"/>
  <c r="O93" i="1"/>
  <c r="O94" i="1"/>
  <c r="N99" i="1"/>
  <c r="N108" i="1"/>
  <c r="N100" i="1"/>
  <c r="S100" i="1"/>
  <c r="O96" i="1"/>
  <c r="O104" i="1"/>
  <c r="O95" i="1"/>
  <c r="O103" i="1"/>
  <c r="O92" i="1"/>
  <c r="R105" i="1"/>
  <c r="R106" i="1"/>
  <c r="O106" i="1"/>
  <c r="N105" i="1"/>
  <c r="N97" i="1"/>
  <c r="N106" i="1"/>
  <c r="N98" i="1"/>
  <c r="V103" i="1"/>
  <c r="R100" i="1"/>
  <c r="R108" i="1"/>
  <c r="R99" i="1"/>
  <c r="U99" i="1"/>
  <c r="P93" i="1"/>
  <c r="W94" i="1"/>
  <c r="U97" i="1"/>
  <c r="T92" i="1"/>
  <c r="P96" i="1"/>
  <c r="U100" i="1"/>
  <c r="U98" i="1"/>
  <c r="Q100" i="1"/>
  <c r="T100" i="1"/>
  <c r="P95" i="1"/>
  <c r="T101" i="1"/>
  <c r="Q102" i="1"/>
  <c r="P94" i="1"/>
  <c r="W96" i="1"/>
  <c r="W92" i="1"/>
  <c r="U108" i="1"/>
  <c r="U107" i="1"/>
  <c r="U106" i="1"/>
  <c r="U105" i="1"/>
  <c r="Q99" i="1"/>
  <c r="P106" i="1"/>
  <c r="T99" i="1"/>
  <c r="P104" i="1"/>
  <c r="P103" i="1"/>
  <c r="V30" i="1"/>
  <c r="U30" i="1"/>
  <c r="Y30" i="1"/>
  <c r="X30" i="1"/>
  <c r="T102" i="1"/>
  <c r="Q101" i="1"/>
  <c r="P101" i="1"/>
  <c r="P102" i="1"/>
  <c r="W95" i="1"/>
  <c r="W93" i="1"/>
  <c r="U96" i="1"/>
  <c r="U104" i="1"/>
  <c r="U95" i="1"/>
  <c r="U103" i="1"/>
  <c r="U94" i="1"/>
  <c r="U102" i="1"/>
  <c r="U93" i="1"/>
  <c r="U101" i="1"/>
  <c r="Q108" i="1"/>
  <c r="Q107" i="1"/>
  <c r="T106" i="1"/>
  <c r="Q106" i="1"/>
  <c r="P97" i="1"/>
  <c r="P98" i="1"/>
  <c r="T108" i="1"/>
  <c r="T107" i="1"/>
  <c r="P100" i="1"/>
  <c r="P108" i="1"/>
  <c r="P99" i="1"/>
  <c r="Z92" i="1"/>
  <c r="Z105" i="1"/>
  <c r="Z101" i="1"/>
  <c r="Z97" i="1"/>
  <c r="Z93" i="1"/>
  <c r="Z106" i="1"/>
  <c r="Z102" i="1"/>
  <c r="Z98" i="1"/>
  <c r="Z94" i="1"/>
  <c r="Z107" i="1"/>
  <c r="Z103" i="1"/>
  <c r="Z99" i="1"/>
  <c r="Z95" i="1"/>
  <c r="Z108" i="1"/>
  <c r="Z104" i="1"/>
  <c r="Z100" i="1"/>
  <c r="Z96" i="1"/>
  <c r="W104" i="1"/>
  <c r="W103" i="1"/>
  <c r="W102" i="1"/>
  <c r="W101" i="1"/>
  <c r="S101" i="1"/>
  <c r="S108" i="1"/>
  <c r="S107" i="1"/>
  <c r="S98" i="1"/>
  <c r="S93" i="1"/>
  <c r="S94" i="1"/>
  <c r="S96" i="1"/>
  <c r="S104" i="1"/>
  <c r="S95" i="1"/>
  <c r="S103" i="1"/>
  <c r="S92" i="1"/>
  <c r="S106" i="1"/>
  <c r="X102" i="1"/>
  <c r="X104" i="1"/>
  <c r="V100" i="1"/>
  <c r="Y100" i="1"/>
  <c r="Y108" i="1"/>
  <c r="Y99" i="1"/>
  <c r="Y107" i="1"/>
  <c r="Y98" i="1"/>
  <c r="Y106" i="1"/>
  <c r="Y97" i="1"/>
  <c r="Y105" i="1"/>
  <c r="T93" i="1"/>
  <c r="T94" i="1"/>
  <c r="Q93" i="1"/>
  <c r="Q94" i="1"/>
  <c r="Y96" i="1"/>
  <c r="Y104" i="1"/>
  <c r="Y95" i="1"/>
  <c r="Y103" i="1"/>
  <c r="Y94" i="1"/>
  <c r="Y102" i="1"/>
  <c r="Y93" i="1"/>
  <c r="Y101" i="1"/>
  <c r="W100" i="1"/>
  <c r="W108" i="1"/>
  <c r="W99" i="1"/>
  <c r="W107" i="1"/>
  <c r="W98" i="1"/>
  <c r="W106" i="1"/>
  <c r="W97" i="1"/>
  <c r="Q96" i="1"/>
  <c r="Q104" i="1"/>
  <c r="Q95" i="1"/>
  <c r="Q103" i="1"/>
  <c r="Q92" i="1"/>
  <c r="T97" i="1"/>
  <c r="T98" i="1"/>
  <c r="Q97" i="1"/>
  <c r="Q98" i="1"/>
  <c r="T96" i="1"/>
  <c r="T104" i="1"/>
  <c r="T95" i="1"/>
  <c r="T103" i="1"/>
  <c r="X103" i="1"/>
  <c r="X101" i="1"/>
  <c r="V98" i="1"/>
  <c r="V101" i="1"/>
  <c r="X96" i="1"/>
  <c r="X95" i="1"/>
  <c r="X94" i="1"/>
  <c r="X93" i="1"/>
  <c r="X92" i="1"/>
  <c r="V108" i="1"/>
  <c r="V106" i="1"/>
  <c r="V95" i="1"/>
  <c r="V93" i="1"/>
  <c r="M107" i="1"/>
  <c r="X100" i="1"/>
  <c r="X108" i="1"/>
  <c r="X99" i="1"/>
  <c r="X107" i="1"/>
  <c r="X98" i="1"/>
  <c r="X106" i="1"/>
  <c r="X97" i="1"/>
  <c r="V96" i="1"/>
  <c r="V104" i="1"/>
  <c r="V94" i="1"/>
  <c r="V102" i="1"/>
  <c r="V107" i="1"/>
  <c r="V99" i="1"/>
  <c r="V105" i="1"/>
  <c r="V97" i="1"/>
  <c r="M106" i="1"/>
  <c r="M98" i="1"/>
  <c r="M99" i="1"/>
  <c r="M102" i="1"/>
  <c r="M94" i="1"/>
  <c r="M103" i="1"/>
  <c r="M95" i="1"/>
  <c r="M108" i="1"/>
  <c r="M104" i="1"/>
  <c r="M100" i="1"/>
  <c r="M96" i="1"/>
  <c r="M92" i="1"/>
  <c r="M105" i="1"/>
  <c r="M101" i="1"/>
  <c r="M97" i="1"/>
  <c r="F179" i="1"/>
  <c r="F162" i="1"/>
  <c r="P142" i="1" s="1"/>
  <c r="F160" i="1"/>
  <c r="F139" i="1"/>
  <c r="F135" i="1"/>
  <c r="F125" i="1"/>
  <c r="F122" i="1"/>
  <c r="F104" i="1"/>
  <c r="R109" i="1" l="1"/>
  <c r="R113" i="1" s="1"/>
  <c r="N109" i="1"/>
  <c r="N118" i="1" s="1"/>
  <c r="O109" i="1"/>
  <c r="O112" i="1" s="1"/>
  <c r="N121" i="1"/>
  <c r="R116" i="1"/>
  <c r="P109" i="1"/>
  <c r="P126" i="1" s="1"/>
  <c r="R127" i="1"/>
  <c r="X109" i="1"/>
  <c r="X124" i="1" s="1"/>
  <c r="S109" i="1"/>
  <c r="S120" i="1" s="1"/>
  <c r="M109" i="1"/>
  <c r="M112" i="1" s="1"/>
  <c r="R114" i="1"/>
  <c r="W109" i="1"/>
  <c r="W117" i="1" s="1"/>
  <c r="R117" i="1"/>
  <c r="N119" i="1"/>
  <c r="V109" i="1"/>
  <c r="V122" i="1" s="1"/>
  <c r="Y109" i="1"/>
  <c r="Y120" i="1" s="1"/>
  <c r="Q109" i="1"/>
  <c r="Q117" i="1" s="1"/>
  <c r="T109" i="1"/>
  <c r="T126" i="1" s="1"/>
  <c r="Z109" i="1"/>
  <c r="Z119" i="1" s="1"/>
  <c r="U109" i="1"/>
  <c r="U121" i="1" s="1"/>
  <c r="F67" i="1"/>
  <c r="P123" i="1" l="1"/>
  <c r="R118" i="1"/>
  <c r="R123" i="1"/>
  <c r="R126" i="1"/>
  <c r="R120" i="1"/>
  <c r="R125" i="1"/>
  <c r="R121" i="1"/>
  <c r="R124" i="1"/>
  <c r="R122" i="1"/>
  <c r="R119" i="1"/>
  <c r="R115" i="1"/>
  <c r="P116" i="1"/>
  <c r="R112" i="1"/>
  <c r="P125" i="1"/>
  <c r="P114" i="1"/>
  <c r="P120" i="1"/>
  <c r="S113" i="1"/>
  <c r="P124" i="1"/>
  <c r="S127" i="1"/>
  <c r="S122" i="1"/>
  <c r="P127" i="1"/>
  <c r="S117" i="1"/>
  <c r="S123" i="1"/>
  <c r="S125" i="1"/>
  <c r="N120" i="1"/>
  <c r="P115" i="1"/>
  <c r="P117" i="1"/>
  <c r="P112" i="1"/>
  <c r="P118" i="1"/>
  <c r="N112" i="1"/>
  <c r="O115" i="1"/>
  <c r="O114" i="1"/>
  <c r="O116" i="1"/>
  <c r="N113" i="1"/>
  <c r="N114" i="1"/>
  <c r="N115" i="1"/>
  <c r="N123" i="1"/>
  <c r="N116" i="1"/>
  <c r="N117" i="1"/>
  <c r="N126" i="1"/>
  <c r="N127" i="1"/>
  <c r="N124" i="1"/>
  <c r="N125" i="1"/>
  <c r="N122" i="1"/>
  <c r="O121" i="1"/>
  <c r="O119" i="1"/>
  <c r="O125" i="1"/>
  <c r="O118" i="1"/>
  <c r="O124" i="1"/>
  <c r="O113" i="1"/>
  <c r="O122" i="1"/>
  <c r="O117" i="1"/>
  <c r="O126" i="1"/>
  <c r="O123" i="1"/>
  <c r="O127" i="1"/>
  <c r="O120" i="1"/>
  <c r="X122" i="1"/>
  <c r="X117" i="1"/>
  <c r="M122" i="1"/>
  <c r="X123" i="1"/>
  <c r="W118" i="1"/>
  <c r="X113" i="1"/>
  <c r="X119" i="1"/>
  <c r="M117" i="1"/>
  <c r="M119" i="1"/>
  <c r="W114" i="1"/>
  <c r="Q126" i="1"/>
  <c r="Q125" i="1"/>
  <c r="W122" i="1"/>
  <c r="W116" i="1"/>
  <c r="X115" i="1"/>
  <c r="X118" i="1"/>
  <c r="X116" i="1"/>
  <c r="M121" i="1"/>
  <c r="M127" i="1"/>
  <c r="M120" i="1"/>
  <c r="T121" i="1"/>
  <c r="U115" i="1"/>
  <c r="W120" i="1"/>
  <c r="Y117" i="1"/>
  <c r="W119" i="1"/>
  <c r="P113" i="1"/>
  <c r="P122" i="1"/>
  <c r="P121" i="1"/>
  <c r="P119" i="1"/>
  <c r="U113" i="1"/>
  <c r="Q112" i="1"/>
  <c r="Y115" i="1"/>
  <c r="Z114" i="1"/>
  <c r="U114" i="1"/>
  <c r="U112" i="1"/>
  <c r="Z120" i="1"/>
  <c r="Z112" i="1"/>
  <c r="V117" i="1"/>
  <c r="Q116" i="1"/>
  <c r="Z113" i="1"/>
  <c r="Z115" i="1"/>
  <c r="Y119" i="1"/>
  <c r="Y113" i="1"/>
  <c r="Q122" i="1"/>
  <c r="X121" i="1"/>
  <c r="T118" i="1"/>
  <c r="T120" i="1"/>
  <c r="T119" i="1"/>
  <c r="T124" i="1"/>
  <c r="T114" i="1"/>
  <c r="V123" i="1"/>
  <c r="V118" i="1"/>
  <c r="Q120" i="1"/>
  <c r="W113" i="1"/>
  <c r="W124" i="1"/>
  <c r="W115" i="1"/>
  <c r="U123" i="1"/>
  <c r="Q127" i="1"/>
  <c r="T127" i="1"/>
  <c r="Z124" i="1"/>
  <c r="Z125" i="1"/>
  <c r="Z126" i="1"/>
  <c r="Z127" i="1"/>
  <c r="W123" i="1"/>
  <c r="S116" i="1"/>
  <c r="S118" i="1"/>
  <c r="S124" i="1"/>
  <c r="S121" i="1"/>
  <c r="S119" i="1"/>
  <c r="S115" i="1"/>
  <c r="Y127" i="1"/>
  <c r="Y125" i="1"/>
  <c r="T113" i="1"/>
  <c r="Y123" i="1"/>
  <c r="Y121" i="1"/>
  <c r="W127" i="1"/>
  <c r="W125" i="1"/>
  <c r="Q114" i="1"/>
  <c r="T122" i="1"/>
  <c r="V120" i="1"/>
  <c r="V127" i="1"/>
  <c r="M126" i="1"/>
  <c r="X126" i="1"/>
  <c r="V115" i="1"/>
  <c r="V126" i="1"/>
  <c r="M125" i="1"/>
  <c r="M113" i="1"/>
  <c r="M123" i="1"/>
  <c r="M124" i="1"/>
  <c r="U126" i="1"/>
  <c r="U124" i="1"/>
  <c r="U118" i="1"/>
  <c r="U116" i="1"/>
  <c r="U127" i="1"/>
  <c r="U125" i="1"/>
  <c r="U119" i="1"/>
  <c r="U117" i="1"/>
  <c r="Z121" i="1"/>
  <c r="Z122" i="1"/>
  <c r="Z123" i="1"/>
  <c r="Y118" i="1"/>
  <c r="Y116" i="1"/>
  <c r="T112" i="1"/>
  <c r="Q118" i="1"/>
  <c r="Q119" i="1"/>
  <c r="Q124" i="1"/>
  <c r="Q121" i="1"/>
  <c r="Y114" i="1"/>
  <c r="Y112" i="1"/>
  <c r="Q123" i="1"/>
  <c r="T116" i="1"/>
  <c r="T115" i="1"/>
  <c r="V125" i="1"/>
  <c r="V112" i="1"/>
  <c r="V121" i="1"/>
  <c r="V116" i="1"/>
  <c r="W112" i="1"/>
  <c r="U122" i="1"/>
  <c r="U120" i="1"/>
  <c r="T125" i="1"/>
  <c r="Z116" i="1"/>
  <c r="Z117" i="1"/>
  <c r="Z118" i="1"/>
  <c r="W121" i="1"/>
  <c r="S126" i="1"/>
  <c r="S112" i="1"/>
  <c r="S114" i="1"/>
  <c r="V119" i="1"/>
  <c r="Y126" i="1"/>
  <c r="Y124" i="1"/>
  <c r="Q113" i="1"/>
  <c r="Y122" i="1"/>
  <c r="W126" i="1"/>
  <c r="Q115" i="1"/>
  <c r="T117" i="1"/>
  <c r="T123" i="1"/>
  <c r="X120" i="1"/>
  <c r="X114" i="1"/>
  <c r="X112" i="1"/>
  <c r="V114" i="1"/>
  <c r="X127" i="1"/>
  <c r="X125" i="1"/>
  <c r="V113" i="1"/>
  <c r="V124" i="1"/>
  <c r="M118" i="1"/>
  <c r="M114" i="1"/>
  <c r="M115" i="1"/>
  <c r="M116" i="1"/>
  <c r="F49" i="1"/>
  <c r="F31" i="1"/>
  <c r="H13" i="1"/>
  <c r="F13" i="1"/>
  <c r="O68" i="1" l="1"/>
  <c r="O61" i="1"/>
  <c r="P61" i="1"/>
  <c r="P60" i="1"/>
  <c r="O60" i="1"/>
  <c r="M62" i="1"/>
  <c r="N62" i="1"/>
  <c r="O62" i="1"/>
  <c r="P62" i="1"/>
  <c r="M64" i="1"/>
  <c r="N64" i="1"/>
  <c r="O64" i="1"/>
  <c r="P64" i="1"/>
  <c r="M65" i="1"/>
  <c r="N65" i="1"/>
  <c r="M66" i="1"/>
  <c r="N66" i="1"/>
  <c r="O66" i="1"/>
  <c r="P66" i="1"/>
  <c r="M67" i="1"/>
  <c r="N67" i="1"/>
  <c r="O67" i="1"/>
  <c r="P67" i="1"/>
  <c r="M68" i="1"/>
  <c r="O69" i="1"/>
  <c r="P69" i="1"/>
  <c r="N70" i="1"/>
  <c r="O70" i="1"/>
  <c r="P70" i="1"/>
  <c r="P72" i="1"/>
  <c r="N60" i="1"/>
  <c r="M60" i="1"/>
  <c r="Q71" i="1" l="1"/>
  <c r="S71" i="1" s="1"/>
  <c r="Q72" i="1"/>
  <c r="S72" i="1" s="1"/>
  <c r="Q70" i="1"/>
  <c r="S70" i="1" s="1"/>
  <c r="Q69" i="1"/>
  <c r="S69" i="1" s="1"/>
  <c r="Q67" i="1"/>
  <c r="S67" i="1" s="1"/>
  <c r="Q66" i="1"/>
  <c r="S66" i="1" s="1"/>
  <c r="Q65" i="1"/>
  <c r="S65" i="1" s="1"/>
  <c r="Q64" i="1"/>
  <c r="S64" i="1" s="1"/>
  <c r="Q63" i="1"/>
  <c r="S63" i="1" s="1"/>
  <c r="Q62" i="1"/>
  <c r="S62" i="1" s="1"/>
  <c r="Q60" i="1"/>
  <c r="S60" i="1" s="1"/>
  <c r="Q68" i="1"/>
  <c r="S68" i="1" s="1"/>
  <c r="Q61" i="1"/>
  <c r="S61" i="1" s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M53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M49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M45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E38" i="1"/>
  <c r="V43" i="1"/>
  <c r="N21" i="1"/>
  <c r="V21" i="1" l="1"/>
  <c r="U21" i="1"/>
  <c r="M38" i="1"/>
  <c r="M37" i="1" s="1"/>
  <c r="N22" i="1"/>
  <c r="O22" i="1"/>
  <c r="P22" i="1"/>
  <c r="Q22" i="1"/>
  <c r="N23" i="1"/>
  <c r="O23" i="1"/>
  <c r="P23" i="1"/>
  <c r="Q23" i="1"/>
  <c r="N25" i="1"/>
  <c r="O25" i="1"/>
  <c r="P25" i="1"/>
  <c r="Q25" i="1"/>
  <c r="N26" i="1"/>
  <c r="O26" i="1"/>
  <c r="N27" i="1"/>
  <c r="O27" i="1"/>
  <c r="P27" i="1"/>
  <c r="Q27" i="1"/>
  <c r="N28" i="1"/>
  <c r="O28" i="1"/>
  <c r="P28" i="1"/>
  <c r="Q28" i="1"/>
  <c r="N29" i="1"/>
  <c r="O29" i="1"/>
  <c r="P29" i="1"/>
  <c r="Q29" i="1"/>
  <c r="P30" i="1"/>
  <c r="Q30" i="1"/>
  <c r="O31" i="1"/>
  <c r="P31" i="1"/>
  <c r="Q31" i="1"/>
  <c r="O32" i="1"/>
  <c r="N33" i="1"/>
  <c r="O33" i="1"/>
  <c r="Q33" i="1"/>
  <c r="O21" i="1"/>
  <c r="P21" i="1"/>
  <c r="Q21" i="1"/>
  <c r="AA5" i="1"/>
  <c r="AA6" i="1"/>
  <c r="AA7" i="1"/>
  <c r="AA8" i="1"/>
  <c r="AA9" i="1"/>
  <c r="AA10" i="1"/>
  <c r="AA11" i="1"/>
  <c r="AA12" i="1"/>
  <c r="AA13" i="1"/>
  <c r="AA14" i="1"/>
  <c r="AA15" i="1"/>
  <c r="AA16" i="1"/>
  <c r="AA4" i="1"/>
  <c r="O16" i="1"/>
  <c r="P16" i="1"/>
  <c r="Q16" i="1"/>
  <c r="N16" i="1"/>
  <c r="N5" i="1"/>
  <c r="O5" i="1"/>
  <c r="P5" i="1"/>
  <c r="Q5" i="1"/>
  <c r="N6" i="1"/>
  <c r="O6" i="1"/>
  <c r="P6" i="1"/>
  <c r="Q6" i="1"/>
  <c r="N8" i="1"/>
  <c r="O8" i="1"/>
  <c r="P8" i="1"/>
  <c r="Q8" i="1"/>
  <c r="N9" i="1"/>
  <c r="O9" i="1"/>
  <c r="N10" i="1"/>
  <c r="O10" i="1"/>
  <c r="P10" i="1"/>
  <c r="Q10" i="1"/>
  <c r="N11" i="1"/>
  <c r="O11" i="1"/>
  <c r="P11" i="1"/>
  <c r="Q11" i="1"/>
  <c r="N12" i="1"/>
  <c r="O12" i="1"/>
  <c r="P12" i="1"/>
  <c r="Q12" i="1"/>
  <c r="N13" i="1"/>
  <c r="O13" i="1"/>
  <c r="P13" i="1"/>
  <c r="Q13" i="1"/>
  <c r="N14" i="1"/>
  <c r="O14" i="1"/>
  <c r="P14" i="1"/>
  <c r="Q14" i="1"/>
  <c r="N15" i="1"/>
  <c r="O15" i="1"/>
  <c r="P15" i="1"/>
  <c r="Q15" i="1"/>
  <c r="O4" i="1"/>
  <c r="P4" i="1"/>
  <c r="Q4" i="1"/>
  <c r="N4" i="1"/>
  <c r="R5" i="1"/>
  <c r="S5" i="1"/>
  <c r="T5" i="1"/>
  <c r="U5" i="1"/>
  <c r="R6" i="1"/>
  <c r="S6" i="1"/>
  <c r="T6" i="1"/>
  <c r="U6" i="1"/>
  <c r="R8" i="1"/>
  <c r="S8" i="1"/>
  <c r="T8" i="1"/>
  <c r="U8" i="1"/>
  <c r="R9" i="1"/>
  <c r="S9" i="1"/>
  <c r="R10" i="1"/>
  <c r="S10" i="1"/>
  <c r="T10" i="1"/>
  <c r="U10" i="1"/>
  <c r="R11" i="1"/>
  <c r="S11" i="1"/>
  <c r="T11" i="1"/>
  <c r="U11" i="1"/>
  <c r="R12" i="1"/>
  <c r="S12" i="1"/>
  <c r="T12" i="1"/>
  <c r="U12" i="1"/>
  <c r="R13" i="1"/>
  <c r="S13" i="1"/>
  <c r="T13" i="1"/>
  <c r="U13" i="1"/>
  <c r="R14" i="1"/>
  <c r="S14" i="1"/>
  <c r="T14" i="1"/>
  <c r="U14" i="1"/>
  <c r="R15" i="1"/>
  <c r="S15" i="1"/>
  <c r="T15" i="1"/>
  <c r="U15" i="1"/>
  <c r="R16" i="1"/>
  <c r="S16" i="1"/>
  <c r="T16" i="1"/>
  <c r="U16" i="1"/>
  <c r="S4" i="1"/>
  <c r="T4" i="1"/>
  <c r="U4" i="1"/>
  <c r="R4" i="1"/>
  <c r="G399" i="1"/>
  <c r="H384" i="1" s="1"/>
  <c r="E399" i="1"/>
  <c r="D399" i="1"/>
  <c r="C399" i="1"/>
  <c r="B399" i="1"/>
  <c r="G381" i="1"/>
  <c r="H366" i="1" s="1"/>
  <c r="E381" i="1"/>
  <c r="D381" i="1"/>
  <c r="C381" i="1"/>
  <c r="B381" i="1"/>
  <c r="G363" i="1"/>
  <c r="H348" i="1" s="1"/>
  <c r="E363" i="1"/>
  <c r="D363" i="1"/>
  <c r="C363" i="1"/>
  <c r="B363" i="1"/>
  <c r="G345" i="1"/>
  <c r="H330" i="1" s="1"/>
  <c r="E345" i="1"/>
  <c r="D345" i="1"/>
  <c r="C345" i="1"/>
  <c r="B345" i="1"/>
  <c r="G327" i="1"/>
  <c r="H312" i="1" s="1"/>
  <c r="E327" i="1"/>
  <c r="D327" i="1"/>
  <c r="C327" i="1"/>
  <c r="B327" i="1"/>
  <c r="G309" i="1"/>
  <c r="H294" i="1" s="1"/>
  <c r="E309" i="1"/>
  <c r="D309" i="1"/>
  <c r="C309" i="1"/>
  <c r="B309" i="1"/>
  <c r="G291" i="1"/>
  <c r="H276" i="1" s="1"/>
  <c r="E291" i="1"/>
  <c r="D291" i="1"/>
  <c r="C291" i="1"/>
  <c r="B291" i="1"/>
  <c r="G273" i="1"/>
  <c r="H258" i="1" s="1"/>
  <c r="E273" i="1"/>
  <c r="D273" i="1"/>
  <c r="C273" i="1"/>
  <c r="B273" i="1"/>
  <c r="G255" i="1"/>
  <c r="H240" i="1" s="1"/>
  <c r="E255" i="1"/>
  <c r="D255" i="1"/>
  <c r="C255" i="1"/>
  <c r="B255" i="1"/>
  <c r="G237" i="1"/>
  <c r="H222" i="1" s="1"/>
  <c r="E237" i="1"/>
  <c r="D237" i="1"/>
  <c r="C237" i="1"/>
  <c r="B237" i="1"/>
  <c r="G219" i="1"/>
  <c r="H204" i="1" s="1"/>
  <c r="E219" i="1"/>
  <c r="D219" i="1"/>
  <c r="C219" i="1"/>
  <c r="B219" i="1"/>
  <c r="G201" i="1"/>
  <c r="H186" i="1" s="1"/>
  <c r="E201" i="1"/>
  <c r="D201" i="1"/>
  <c r="C201" i="1"/>
  <c r="B201" i="1"/>
  <c r="G183" i="1"/>
  <c r="H168" i="1" s="1"/>
  <c r="E183" i="1"/>
  <c r="D183" i="1"/>
  <c r="C183" i="1"/>
  <c r="B183" i="1"/>
  <c r="G164" i="1"/>
  <c r="H149" i="1" s="1"/>
  <c r="E164" i="1"/>
  <c r="D164" i="1"/>
  <c r="C164" i="1"/>
  <c r="B164" i="1"/>
  <c r="G145" i="1"/>
  <c r="H130" i="1" s="1"/>
  <c r="G126" i="1"/>
  <c r="H111" i="1" s="1"/>
  <c r="E126" i="1"/>
  <c r="D126" i="1"/>
  <c r="C126" i="1"/>
  <c r="B126" i="1"/>
  <c r="G107" i="1"/>
  <c r="H92" i="1" s="1"/>
  <c r="E107" i="1"/>
  <c r="D107" i="1"/>
  <c r="C107" i="1"/>
  <c r="B107" i="1"/>
  <c r="G89" i="1"/>
  <c r="H74" i="1" s="1"/>
  <c r="E89" i="1"/>
  <c r="D89" i="1"/>
  <c r="C89" i="1"/>
  <c r="B89" i="1"/>
  <c r="G71" i="1"/>
  <c r="H56" i="1" s="1"/>
  <c r="E71" i="1"/>
  <c r="D71" i="1"/>
  <c r="C71" i="1"/>
  <c r="B71" i="1"/>
  <c r="G53" i="1"/>
  <c r="H38" i="1" s="1"/>
  <c r="E53" i="1"/>
  <c r="D53" i="1"/>
  <c r="C53" i="1"/>
  <c r="B53" i="1"/>
  <c r="G35" i="1"/>
  <c r="H20" i="1" s="1"/>
  <c r="E35" i="1"/>
  <c r="D35" i="1"/>
  <c r="C35" i="1"/>
  <c r="B35" i="1"/>
  <c r="G17" i="1"/>
  <c r="C17" i="1"/>
  <c r="D17" i="1"/>
  <c r="E17" i="1"/>
  <c r="B17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4" i="1"/>
  <c r="H343" i="1"/>
  <c r="H342" i="1"/>
  <c r="H340" i="1"/>
  <c r="H339" i="1"/>
  <c r="H338" i="1"/>
  <c r="H337" i="1"/>
  <c r="H336" i="1"/>
  <c r="H335" i="1"/>
  <c r="H334" i="1"/>
  <c r="H333" i="1"/>
  <c r="H332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05" i="1"/>
  <c r="H104" i="1"/>
  <c r="H102" i="1"/>
  <c r="H101" i="1"/>
  <c r="H99" i="1"/>
  <c r="H98" i="1"/>
  <c r="H96" i="1"/>
  <c r="H95" i="1"/>
  <c r="H94" i="1"/>
  <c r="H86" i="1"/>
  <c r="H85" i="1"/>
  <c r="H84" i="1"/>
  <c r="H83" i="1"/>
  <c r="H81" i="1"/>
  <c r="H79" i="1"/>
  <c r="H78" i="1"/>
  <c r="H77" i="1"/>
  <c r="H76" i="1"/>
  <c r="H67" i="1"/>
  <c r="H66" i="1"/>
  <c r="H65" i="1"/>
  <c r="H63" i="1"/>
  <c r="H62" i="1"/>
  <c r="H60" i="1"/>
  <c r="H59" i="1"/>
  <c r="H58" i="1"/>
  <c r="H49" i="1"/>
  <c r="H48" i="1"/>
  <c r="H47" i="1"/>
  <c r="H45" i="1"/>
  <c r="H44" i="1"/>
  <c r="H43" i="1"/>
  <c r="H42" i="1"/>
  <c r="H41" i="1"/>
  <c r="H40" i="1"/>
  <c r="H32" i="1"/>
  <c r="H31" i="1"/>
  <c r="H30" i="1"/>
  <c r="H29" i="1"/>
  <c r="H27" i="1"/>
  <c r="H26" i="1"/>
  <c r="H25" i="1"/>
  <c r="H24" i="1"/>
  <c r="H23" i="1"/>
  <c r="H5" i="1"/>
  <c r="H6" i="1"/>
  <c r="H7" i="1"/>
  <c r="H8" i="1"/>
  <c r="H9" i="1"/>
  <c r="H11" i="1"/>
  <c r="H12" i="1"/>
  <c r="F394" i="1"/>
  <c r="F393" i="1"/>
  <c r="F391" i="1"/>
  <c r="F390" i="1"/>
  <c r="F389" i="1"/>
  <c r="F388" i="1"/>
  <c r="F387" i="1"/>
  <c r="F386" i="1"/>
  <c r="F379" i="1"/>
  <c r="F375" i="1"/>
  <c r="F374" i="1"/>
  <c r="F373" i="1"/>
  <c r="F372" i="1"/>
  <c r="F371" i="1"/>
  <c r="F370" i="1"/>
  <c r="F369" i="1"/>
  <c r="F368" i="1"/>
  <c r="F361" i="1"/>
  <c r="F357" i="1"/>
  <c r="F356" i="1"/>
  <c r="F355" i="1"/>
  <c r="F354" i="1"/>
  <c r="F353" i="1"/>
  <c r="F352" i="1"/>
  <c r="F351" i="1"/>
  <c r="F350" i="1"/>
  <c r="F340" i="1"/>
  <c r="F339" i="1"/>
  <c r="F338" i="1"/>
  <c r="F337" i="1"/>
  <c r="F336" i="1"/>
  <c r="F335" i="1"/>
  <c r="F334" i="1"/>
  <c r="F333" i="1"/>
  <c r="F332" i="1"/>
  <c r="F322" i="1"/>
  <c r="F321" i="1"/>
  <c r="F319" i="1"/>
  <c r="F318" i="1"/>
  <c r="F317" i="1"/>
  <c r="F316" i="1"/>
  <c r="F315" i="1"/>
  <c r="F314" i="1"/>
  <c r="F304" i="1"/>
  <c r="F303" i="1"/>
  <c r="F302" i="1"/>
  <c r="F301" i="1"/>
  <c r="F300" i="1"/>
  <c r="F299" i="1"/>
  <c r="F298" i="1"/>
  <c r="F297" i="1"/>
  <c r="F296" i="1"/>
  <c r="F289" i="1"/>
  <c r="F288" i="1"/>
  <c r="F285" i="1"/>
  <c r="F284" i="1"/>
  <c r="F283" i="1"/>
  <c r="F282" i="1"/>
  <c r="F281" i="1"/>
  <c r="F279" i="1"/>
  <c r="F278" i="1"/>
  <c r="F271" i="1"/>
  <c r="T142" i="1" s="1"/>
  <c r="F270" i="1"/>
  <c r="F267" i="1"/>
  <c r="F266" i="1"/>
  <c r="F265" i="1"/>
  <c r="F264" i="1"/>
  <c r="F261" i="1"/>
  <c r="F260" i="1"/>
  <c r="F250" i="1"/>
  <c r="F249" i="1"/>
  <c r="F248" i="1"/>
  <c r="F247" i="1"/>
  <c r="F246" i="1"/>
  <c r="F245" i="1"/>
  <c r="F244" i="1"/>
  <c r="F243" i="1"/>
  <c r="F242" i="1"/>
  <c r="F232" i="1"/>
  <c r="F231" i="1"/>
  <c r="F229" i="1"/>
  <c r="F228" i="1"/>
  <c r="F227" i="1"/>
  <c r="F226" i="1"/>
  <c r="T133" i="1" s="1"/>
  <c r="F225" i="1"/>
  <c r="F224" i="1"/>
  <c r="F206" i="1"/>
  <c r="F178" i="1"/>
  <c r="F177" i="1"/>
  <c r="F176" i="1"/>
  <c r="F175" i="1"/>
  <c r="F174" i="1"/>
  <c r="F173" i="1"/>
  <c r="F172" i="1"/>
  <c r="F171" i="1"/>
  <c r="F170" i="1"/>
  <c r="F159" i="1"/>
  <c r="F158" i="1"/>
  <c r="F156" i="1"/>
  <c r="F155" i="1"/>
  <c r="F154" i="1"/>
  <c r="F153" i="1"/>
  <c r="F152" i="1"/>
  <c r="F151" i="1"/>
  <c r="F164" i="1" s="1"/>
  <c r="F150" i="1"/>
  <c r="F144" i="1"/>
  <c r="P143" i="1" s="1"/>
  <c r="F142" i="1"/>
  <c r="F138" i="1"/>
  <c r="P137" i="1" s="1"/>
  <c r="F136" i="1"/>
  <c r="F133" i="1"/>
  <c r="F132" i="1"/>
  <c r="F121" i="1"/>
  <c r="F120" i="1"/>
  <c r="F118" i="1"/>
  <c r="F117" i="1"/>
  <c r="F116" i="1"/>
  <c r="F115" i="1"/>
  <c r="F114" i="1"/>
  <c r="F113" i="1"/>
  <c r="F102" i="1"/>
  <c r="F101" i="1"/>
  <c r="F99" i="1"/>
  <c r="F98" i="1"/>
  <c r="F96" i="1"/>
  <c r="F95" i="1"/>
  <c r="F94" i="1"/>
  <c r="F86" i="1"/>
  <c r="F85" i="1"/>
  <c r="P140" i="1" s="1"/>
  <c r="F84" i="1"/>
  <c r="F83" i="1"/>
  <c r="F81" i="1"/>
  <c r="F79" i="1"/>
  <c r="F77" i="1"/>
  <c r="F76" i="1"/>
  <c r="F66" i="1"/>
  <c r="F65" i="1"/>
  <c r="F63" i="1"/>
  <c r="F62" i="1"/>
  <c r="F60" i="1"/>
  <c r="F59" i="1"/>
  <c r="F58" i="1"/>
  <c r="F48" i="1"/>
  <c r="F47" i="1"/>
  <c r="F45" i="1"/>
  <c r="F44" i="1"/>
  <c r="F43" i="1"/>
  <c r="F42" i="1"/>
  <c r="F41" i="1"/>
  <c r="F40" i="1"/>
  <c r="F30" i="1"/>
  <c r="F29" i="1"/>
  <c r="F27" i="1"/>
  <c r="F26" i="1"/>
  <c r="F25" i="1"/>
  <c r="F24" i="1"/>
  <c r="F23" i="1"/>
  <c r="F5" i="1"/>
  <c r="F6" i="1"/>
  <c r="F7" i="1"/>
  <c r="F8" i="1"/>
  <c r="F9" i="1"/>
  <c r="F11" i="1"/>
  <c r="P138" i="1" s="1"/>
  <c r="F12" i="1"/>
  <c r="P139" i="1" l="1"/>
  <c r="J48" i="1"/>
  <c r="J42" i="1"/>
  <c r="J45" i="1"/>
  <c r="J84" i="1"/>
  <c r="J78" i="1"/>
  <c r="J81" i="1"/>
  <c r="J376" i="1"/>
  <c r="J370" i="1"/>
  <c r="J373" i="1"/>
  <c r="P136" i="1"/>
  <c r="P133" i="1"/>
  <c r="P135" i="1"/>
  <c r="P141" i="1"/>
  <c r="P134" i="1"/>
  <c r="P132" i="1"/>
  <c r="T131" i="1"/>
  <c r="T136" i="1"/>
  <c r="T139" i="1"/>
  <c r="T137" i="1"/>
  <c r="T141" i="1"/>
  <c r="J30" i="1"/>
  <c r="J27" i="1"/>
  <c r="J24" i="1"/>
  <c r="J66" i="1"/>
  <c r="J60" i="1"/>
  <c r="J63" i="1"/>
  <c r="J102" i="1"/>
  <c r="J96" i="1"/>
  <c r="J99" i="1"/>
  <c r="J358" i="1"/>
  <c r="J352" i="1"/>
  <c r="J355" i="1"/>
  <c r="J394" i="1"/>
  <c r="J388" i="1"/>
  <c r="J391" i="1"/>
  <c r="J319" i="1"/>
  <c r="J322" i="1"/>
  <c r="J316" i="1"/>
  <c r="J337" i="1"/>
  <c r="J340" i="1"/>
  <c r="J334" i="1"/>
  <c r="J301" i="1"/>
  <c r="J304" i="1"/>
  <c r="J298" i="1"/>
  <c r="T135" i="1"/>
  <c r="T134" i="1"/>
  <c r="J283" i="1"/>
  <c r="J286" i="1"/>
  <c r="J280" i="1"/>
  <c r="T138" i="1"/>
  <c r="T132" i="1"/>
  <c r="V15" i="1"/>
  <c r="T32" i="1" s="1"/>
  <c r="J265" i="1"/>
  <c r="J268" i="1"/>
  <c r="J262" i="1"/>
  <c r="J211" i="1"/>
  <c r="J214" i="1"/>
  <c r="J208" i="1"/>
  <c r="J247" i="1"/>
  <c r="J250" i="1"/>
  <c r="J244" i="1"/>
  <c r="V14" i="1"/>
  <c r="T31" i="1" s="1"/>
  <c r="J229" i="1"/>
  <c r="J232" i="1"/>
  <c r="J226" i="1"/>
  <c r="J193" i="1"/>
  <c r="J196" i="1"/>
  <c r="J190" i="1"/>
  <c r="J175" i="1"/>
  <c r="J178" i="1"/>
  <c r="J172" i="1"/>
  <c r="P131" i="1"/>
  <c r="J156" i="1"/>
  <c r="J159" i="1"/>
  <c r="J153" i="1"/>
  <c r="J137" i="1"/>
  <c r="J140" i="1"/>
  <c r="J134" i="1"/>
  <c r="J118" i="1"/>
  <c r="J121" i="1"/>
  <c r="J115" i="1"/>
  <c r="J9" i="1"/>
  <c r="J12" i="1"/>
  <c r="J6" i="1"/>
  <c r="W13" i="1"/>
  <c r="W30" i="1" s="1"/>
  <c r="AB21" i="1"/>
  <c r="AA21" i="1"/>
  <c r="AB30" i="1"/>
  <c r="AA30" i="1"/>
  <c r="AB28" i="1"/>
  <c r="AA28" i="1"/>
  <c r="V28" i="1"/>
  <c r="U28" i="1"/>
  <c r="AB26" i="1"/>
  <c r="AA26" i="1"/>
  <c r="AA25" i="1"/>
  <c r="AB25" i="1"/>
  <c r="U25" i="1"/>
  <c r="V25" i="1"/>
  <c r="V24" i="1"/>
  <c r="U24" i="1"/>
  <c r="AB22" i="1"/>
  <c r="AA22" i="1"/>
  <c r="U22" i="1"/>
  <c r="V22" i="1"/>
  <c r="V13" i="1"/>
  <c r="AD21" i="1"/>
  <c r="AE21" i="1"/>
  <c r="Y21" i="1"/>
  <c r="X21" i="1"/>
  <c r="M42" i="1"/>
  <c r="M41" i="1" s="1"/>
  <c r="AE30" i="1"/>
  <c r="AD30" i="1"/>
  <c r="AE28" i="1"/>
  <c r="AD28" i="1"/>
  <c r="Y28" i="1"/>
  <c r="X28" i="1"/>
  <c r="AE26" i="1"/>
  <c r="AD26" i="1"/>
  <c r="Y26" i="1"/>
  <c r="X26" i="1"/>
  <c r="AE25" i="1"/>
  <c r="AD25" i="1"/>
  <c r="Y25" i="1"/>
  <c r="X25" i="1"/>
  <c r="X24" i="1"/>
  <c r="Y24" i="1"/>
  <c r="AD22" i="1"/>
  <c r="AE22" i="1"/>
  <c r="Y22" i="1"/>
  <c r="X22" i="1"/>
  <c r="U26" i="1"/>
  <c r="V26" i="1"/>
  <c r="AE27" i="1"/>
  <c r="AD27" i="1"/>
  <c r="AA27" i="1"/>
  <c r="AB27" i="1"/>
  <c r="AE23" i="1"/>
  <c r="AD23" i="1"/>
  <c r="AB23" i="1"/>
  <c r="AA23" i="1"/>
  <c r="Y23" i="1"/>
  <c r="X23" i="1"/>
  <c r="V23" i="1"/>
  <c r="U23" i="1"/>
  <c r="AE33" i="1"/>
  <c r="AD33" i="1"/>
  <c r="Y33" i="1"/>
  <c r="X33" i="1"/>
  <c r="V33" i="1"/>
  <c r="U33" i="1"/>
  <c r="X32" i="1"/>
  <c r="Y32" i="1"/>
  <c r="AE31" i="1"/>
  <c r="AD31" i="1"/>
  <c r="AB31" i="1"/>
  <c r="AA31" i="1"/>
  <c r="Y31" i="1"/>
  <c r="X31" i="1"/>
  <c r="AE29" i="1"/>
  <c r="AD29" i="1"/>
  <c r="AB29" i="1"/>
  <c r="AA29" i="1"/>
  <c r="Y29" i="1"/>
  <c r="X29" i="1"/>
  <c r="V40" i="1"/>
  <c r="V39" i="1" s="1"/>
  <c r="U40" i="1"/>
  <c r="V29" i="1"/>
  <c r="U29" i="1"/>
  <c r="U27" i="1"/>
  <c r="V27" i="1"/>
  <c r="X27" i="1"/>
  <c r="Y27" i="1"/>
  <c r="AB24" i="1"/>
  <c r="AA24" i="1"/>
  <c r="AE24" i="1"/>
  <c r="AD24" i="1"/>
  <c r="H399" i="1"/>
  <c r="F399" i="1"/>
  <c r="J397" i="1" s="1"/>
  <c r="F381" i="1"/>
  <c r="J379" i="1" s="1"/>
  <c r="H381" i="1"/>
  <c r="H363" i="1"/>
  <c r="H345" i="1"/>
  <c r="F345" i="1"/>
  <c r="J343" i="1" s="1"/>
  <c r="H327" i="1"/>
  <c r="F309" i="1"/>
  <c r="J307" i="1" s="1"/>
  <c r="H291" i="1"/>
  <c r="X40" i="1"/>
  <c r="X39" i="1" s="1"/>
  <c r="X48" i="1"/>
  <c r="X47" i="1" s="1"/>
  <c r="AB15" i="1"/>
  <c r="X52" i="1"/>
  <c r="X51" i="1" s="1"/>
  <c r="R32" i="1"/>
  <c r="H273" i="1"/>
  <c r="H237" i="1"/>
  <c r="F219" i="1"/>
  <c r="J217" i="1" s="1"/>
  <c r="H201" i="1"/>
  <c r="F201" i="1"/>
  <c r="J199" i="1" s="1"/>
  <c r="F183" i="1"/>
  <c r="J181" i="1" s="1"/>
  <c r="X44" i="1"/>
  <c r="X43" i="1" s="1"/>
  <c r="W15" i="1"/>
  <c r="H164" i="1"/>
  <c r="AB16" i="1"/>
  <c r="Y44" i="1"/>
  <c r="Y43" i="1" s="1"/>
  <c r="W16" i="1"/>
  <c r="W33" i="1" s="1"/>
  <c r="V16" i="1"/>
  <c r="Y40" i="1"/>
  <c r="Y39" i="1" s="1"/>
  <c r="R33" i="1"/>
  <c r="Y52" i="1"/>
  <c r="Y51" i="1" s="1"/>
  <c r="Y16" i="1"/>
  <c r="AC33" i="1" s="1"/>
  <c r="Y48" i="1"/>
  <c r="Y47" i="1" s="1"/>
  <c r="H107" i="1"/>
  <c r="W52" i="1"/>
  <c r="W51" i="1" s="1"/>
  <c r="Y14" i="1"/>
  <c r="AC31" i="1" s="1"/>
  <c r="W48" i="1"/>
  <c r="W47" i="1" s="1"/>
  <c r="X14" i="1"/>
  <c r="Z31" i="1" s="1"/>
  <c r="W44" i="1"/>
  <c r="W43" i="1" s="1"/>
  <c r="W14" i="1"/>
  <c r="AB14" i="1"/>
  <c r="R31" i="1"/>
  <c r="W40" i="1"/>
  <c r="W39" i="1" s="1"/>
  <c r="H89" i="1"/>
  <c r="H71" i="1"/>
  <c r="AC37" i="1"/>
  <c r="AE37" i="1" s="1"/>
  <c r="AC36" i="1"/>
  <c r="AE36" i="1" s="1"/>
  <c r="H53" i="1"/>
  <c r="H35" i="1"/>
  <c r="M73" i="1"/>
  <c r="P73" i="1"/>
  <c r="O73" i="1"/>
  <c r="N73" i="1"/>
  <c r="AA17" i="1"/>
  <c r="V52" i="1"/>
  <c r="V51" i="1" s="1"/>
  <c r="Y13" i="1"/>
  <c r="AC30" i="1" s="1"/>
  <c r="R30" i="1"/>
  <c r="V48" i="1"/>
  <c r="V47" i="1" s="1"/>
  <c r="X13" i="1"/>
  <c r="Z30" i="1" s="1"/>
  <c r="AB13" i="1"/>
  <c r="Y12" i="1"/>
  <c r="AC29" i="1" s="1"/>
  <c r="U52" i="1"/>
  <c r="U51" i="1" s="1"/>
  <c r="U48" i="1"/>
  <c r="U47" i="1" s="1"/>
  <c r="X12" i="1"/>
  <c r="Z29" i="1" s="1"/>
  <c r="W12" i="1"/>
  <c r="W29" i="1" s="1"/>
  <c r="U44" i="1"/>
  <c r="U43" i="1" s="1"/>
  <c r="AB12" i="1"/>
  <c r="R29" i="1"/>
  <c r="U39" i="1"/>
  <c r="V12" i="1"/>
  <c r="T52" i="1"/>
  <c r="T51" i="1" s="1"/>
  <c r="Y11" i="1"/>
  <c r="AC28" i="1" s="1"/>
  <c r="X11" i="1"/>
  <c r="Z28" i="1" s="1"/>
  <c r="T48" i="1"/>
  <c r="T47" i="1" s="1"/>
  <c r="T44" i="1"/>
  <c r="T43" i="1" s="1"/>
  <c r="W11" i="1"/>
  <c r="W28" i="1" s="1"/>
  <c r="R28" i="1"/>
  <c r="AB11" i="1"/>
  <c r="T40" i="1"/>
  <c r="T39" i="1" s="1"/>
  <c r="V11" i="1"/>
  <c r="S52" i="1"/>
  <c r="S51" i="1" s="1"/>
  <c r="Y10" i="1"/>
  <c r="AC27" i="1" s="1"/>
  <c r="S48" i="1"/>
  <c r="S47" i="1" s="1"/>
  <c r="X10" i="1"/>
  <c r="Z27" i="1" s="1"/>
  <c r="S44" i="1"/>
  <c r="S43" i="1" s="1"/>
  <c r="W10" i="1"/>
  <c r="R27" i="1"/>
  <c r="S40" i="1"/>
  <c r="S39" i="1" s="1"/>
  <c r="V10" i="1"/>
  <c r="T27" i="1" s="1"/>
  <c r="R52" i="1"/>
  <c r="R51" i="1" s="1"/>
  <c r="Y9" i="1"/>
  <c r="AC26" i="1" s="1"/>
  <c r="X9" i="1"/>
  <c r="Z26" i="1" s="1"/>
  <c r="R48" i="1"/>
  <c r="R47" i="1" s="1"/>
  <c r="R44" i="1"/>
  <c r="R43" i="1" s="1"/>
  <c r="W9" i="1"/>
  <c r="W26" i="1" s="1"/>
  <c r="R26" i="1"/>
  <c r="AB9" i="1"/>
  <c r="R40" i="1"/>
  <c r="R39" i="1" s="1"/>
  <c r="V9" i="1"/>
  <c r="Q52" i="1"/>
  <c r="Q51" i="1" s="1"/>
  <c r="Y8" i="1"/>
  <c r="AC25" i="1" s="1"/>
  <c r="Q48" i="1"/>
  <c r="Q47" i="1" s="1"/>
  <c r="X8" i="1"/>
  <c r="Z25" i="1" s="1"/>
  <c r="W8" i="1"/>
  <c r="W25" i="1" s="1"/>
  <c r="Q44" i="1"/>
  <c r="Q43" i="1" s="1"/>
  <c r="AB8" i="1"/>
  <c r="R25" i="1"/>
  <c r="Q40" i="1"/>
  <c r="Q39" i="1" s="1"/>
  <c r="V8" i="1"/>
  <c r="Y7" i="1"/>
  <c r="P52" i="1"/>
  <c r="P51" i="1" s="1"/>
  <c r="P48" i="1"/>
  <c r="P47" i="1" s="1"/>
  <c r="X7" i="1"/>
  <c r="Z24" i="1" s="1"/>
  <c r="P44" i="1"/>
  <c r="P43" i="1" s="1"/>
  <c r="W7" i="1"/>
  <c r="W24" i="1" s="1"/>
  <c r="R24" i="1"/>
  <c r="AB7" i="1"/>
  <c r="P40" i="1"/>
  <c r="P39" i="1" s="1"/>
  <c r="V7" i="1"/>
  <c r="T24" i="1" s="1"/>
  <c r="Y6" i="1"/>
  <c r="AC23" i="1" s="1"/>
  <c r="O52" i="1"/>
  <c r="O51" i="1" s="1"/>
  <c r="U17" i="1"/>
  <c r="Q17" i="1"/>
  <c r="O48" i="1"/>
  <c r="O47" i="1" s="1"/>
  <c r="X6" i="1"/>
  <c r="Z23" i="1" s="1"/>
  <c r="O44" i="1"/>
  <c r="O43" i="1" s="1"/>
  <c r="W6" i="1"/>
  <c r="W23" i="1" s="1"/>
  <c r="S17" i="1"/>
  <c r="AB6" i="1"/>
  <c r="R23" i="1"/>
  <c r="H17" i="1"/>
  <c r="O40" i="1"/>
  <c r="O39" i="1" s="1"/>
  <c r="V6" i="1"/>
  <c r="N52" i="1"/>
  <c r="N51" i="1" s="1"/>
  <c r="Y5" i="1"/>
  <c r="AC22" i="1" s="1"/>
  <c r="T17" i="1"/>
  <c r="N48" i="1"/>
  <c r="N47" i="1" s="1"/>
  <c r="X5" i="1"/>
  <c r="Z22" i="1" s="1"/>
  <c r="N44" i="1"/>
  <c r="N43" i="1" s="1"/>
  <c r="W5" i="1"/>
  <c r="W22" i="1" s="1"/>
  <c r="R22" i="1"/>
  <c r="AB5" i="1"/>
  <c r="N40" i="1"/>
  <c r="N39" i="1" s="1"/>
  <c r="V5" i="1"/>
  <c r="Y4" i="1"/>
  <c r="AC21" i="1" s="1"/>
  <c r="M52" i="1"/>
  <c r="M51" i="1" s="1"/>
  <c r="M48" i="1"/>
  <c r="M47" i="1" s="1"/>
  <c r="X4" i="1"/>
  <c r="Z21" i="1" s="1"/>
  <c r="P17" i="1"/>
  <c r="R21" i="1"/>
  <c r="M44" i="1"/>
  <c r="M43" i="1" s="1"/>
  <c r="W4" i="1"/>
  <c r="W21" i="1" s="1"/>
  <c r="AB4" i="1"/>
  <c r="O17" i="1"/>
  <c r="M40" i="1"/>
  <c r="M39" i="1" s="1"/>
  <c r="V4" i="1"/>
  <c r="R17" i="1"/>
  <c r="N17" i="1"/>
  <c r="AB10" i="1"/>
  <c r="F273" i="1"/>
  <c r="J271" i="1" s="1"/>
  <c r="F363" i="1"/>
  <c r="J361" i="1" s="1"/>
  <c r="F291" i="1"/>
  <c r="J289" i="1" s="1"/>
  <c r="H309" i="1"/>
  <c r="F327" i="1"/>
  <c r="J325" i="1" s="1"/>
  <c r="H219" i="1"/>
  <c r="H255" i="1"/>
  <c r="F255" i="1"/>
  <c r="J253" i="1" s="1"/>
  <c r="F237" i="1"/>
  <c r="J235" i="1" s="1"/>
  <c r="H183" i="1"/>
  <c r="F126" i="1"/>
  <c r="J124" i="1" s="1"/>
  <c r="F145" i="1"/>
  <c r="J143" i="1" s="1"/>
  <c r="J162" i="1"/>
  <c r="H145" i="1"/>
  <c r="F53" i="1"/>
  <c r="J51" i="1" s="1"/>
  <c r="F89" i="1"/>
  <c r="J87" i="1" s="1"/>
  <c r="H126" i="1"/>
  <c r="F107" i="1"/>
  <c r="J105" i="1" s="1"/>
  <c r="F35" i="1"/>
  <c r="J33" i="1" s="1"/>
  <c r="F71" i="1"/>
  <c r="J69" i="1" s="1"/>
  <c r="F17" i="1"/>
  <c r="J15" i="1" s="1"/>
  <c r="P147" i="1" l="1"/>
  <c r="P145" i="1"/>
  <c r="P146" i="1"/>
  <c r="O147" i="1"/>
  <c r="O146" i="1"/>
  <c r="O145" i="1"/>
  <c r="M147" i="1"/>
  <c r="M146" i="1"/>
  <c r="M145" i="1"/>
  <c r="N146" i="1"/>
  <c r="N145" i="1"/>
  <c r="N147" i="1"/>
  <c r="T21" i="1"/>
  <c r="Z4" i="1"/>
  <c r="T22" i="1"/>
  <c r="Z5" i="1"/>
  <c r="T28" i="1"/>
  <c r="Z11" i="1"/>
  <c r="T30" i="1"/>
  <c r="Z13" i="1"/>
  <c r="T25" i="1"/>
  <c r="Z8" i="1"/>
  <c r="T26" i="1"/>
  <c r="Z9" i="1"/>
  <c r="T23" i="1"/>
  <c r="Z6" i="1"/>
  <c r="T33" i="1"/>
  <c r="Z16" i="1"/>
  <c r="W32" i="1"/>
  <c r="Z15" i="1"/>
  <c r="W31" i="1"/>
  <c r="Z14" i="1"/>
  <c r="T29" i="1"/>
  <c r="Z12" i="1"/>
  <c r="W27" i="1"/>
  <c r="Z10" i="1"/>
  <c r="AC24" i="1"/>
  <c r="Z7" i="1"/>
  <c r="X56" i="1"/>
  <c r="X55" i="1" s="1"/>
  <c r="Y56" i="1"/>
  <c r="Y55" i="1" s="1"/>
  <c r="W56" i="1"/>
  <c r="W55" i="1" s="1"/>
  <c r="Q73" i="1"/>
  <c r="S73" i="1" s="1"/>
  <c r="Z52" i="1"/>
  <c r="Z51" i="1" s="1"/>
  <c r="V56" i="1"/>
  <c r="V55" i="1" s="1"/>
  <c r="U56" i="1"/>
  <c r="U55" i="1" s="1"/>
  <c r="Y17" i="1"/>
  <c r="AB17" i="1"/>
  <c r="T56" i="1"/>
  <c r="T55" i="1" s="1"/>
  <c r="S56" i="1"/>
  <c r="S55" i="1" s="1"/>
  <c r="R56" i="1"/>
  <c r="R55" i="1" s="1"/>
  <c r="Q56" i="1"/>
  <c r="Q55" i="1" s="1"/>
  <c r="P56" i="1"/>
  <c r="P55" i="1" s="1"/>
  <c r="O56" i="1"/>
  <c r="O55" i="1" s="1"/>
  <c r="N56" i="1"/>
  <c r="N55" i="1" s="1"/>
  <c r="Z48" i="1"/>
  <c r="Z47" i="1" s="1"/>
  <c r="X17" i="1"/>
  <c r="W17" i="1"/>
  <c r="Z44" i="1"/>
  <c r="Z43" i="1" s="1"/>
  <c r="Z40" i="1"/>
  <c r="Z39" i="1" s="1"/>
  <c r="V17" i="1"/>
  <c r="M56" i="1"/>
  <c r="M55" i="1" s="1"/>
  <c r="Z56" i="1" l="1"/>
  <c r="Z55" i="1" s="1"/>
  <c r="Z17" i="1"/>
  <c r="V19" i="1" s="1"/>
</calcChain>
</file>

<file path=xl/sharedStrings.xml><?xml version="1.0" encoding="utf-8"?>
<sst xmlns="http://schemas.openxmlformats.org/spreadsheetml/2006/main" count="870" uniqueCount="153">
  <si>
    <t>Serie1</t>
  </si>
  <si>
    <t>Serie2</t>
  </si>
  <si>
    <t>Serie3</t>
  </si>
  <si>
    <t>Serie4</t>
  </si>
  <si>
    <t>Tot</t>
  </si>
  <si>
    <t>Banp</t>
  </si>
  <si>
    <t>SN</t>
  </si>
  <si>
    <t>MJ</t>
  </si>
  <si>
    <t>LB</t>
  </si>
  <si>
    <t>AP</t>
  </si>
  <si>
    <t>ME</t>
  </si>
  <si>
    <t>GE</t>
  </si>
  <si>
    <t>GJ</t>
  </si>
  <si>
    <t>GM</t>
  </si>
  <si>
    <t>Omg 1</t>
  </si>
  <si>
    <t>Omg 2</t>
  </si>
  <si>
    <t>Omg 3</t>
  </si>
  <si>
    <t>Omg 4</t>
  </si>
  <si>
    <t>Omg 5</t>
  </si>
  <si>
    <t>JA</t>
  </si>
  <si>
    <t>GN</t>
  </si>
  <si>
    <t>Omg 6</t>
  </si>
  <si>
    <t>Omg 7</t>
  </si>
  <si>
    <t>Omg 8</t>
  </si>
  <si>
    <t>Omg 9</t>
  </si>
  <si>
    <t>Omg 10</t>
  </si>
  <si>
    <t>Omg 11</t>
  </si>
  <si>
    <t>Omg 12</t>
  </si>
  <si>
    <t>Omg 13</t>
  </si>
  <si>
    <t>Omg 14</t>
  </si>
  <si>
    <t>Omg 15</t>
  </si>
  <si>
    <t>Omg 16</t>
  </si>
  <si>
    <t>Omg 17</t>
  </si>
  <si>
    <t>Omg 18</t>
  </si>
  <si>
    <t>Omg 19</t>
  </si>
  <si>
    <t>Omg 20</t>
  </si>
  <si>
    <t>Omg 21</t>
  </si>
  <si>
    <t>Omg 22</t>
  </si>
  <si>
    <t>Spelade serier</t>
  </si>
  <si>
    <t>Summa</t>
  </si>
  <si>
    <t>Totalp</t>
  </si>
  <si>
    <t>Snitt S1</t>
  </si>
  <si>
    <t>Snitt S2</t>
  </si>
  <si>
    <t>Snitt S3</t>
  </si>
  <si>
    <t>Snitt S4</t>
  </si>
  <si>
    <t>Summa S1</t>
  </si>
  <si>
    <t>Summa S2</t>
  </si>
  <si>
    <t>Summa S3</t>
  </si>
  <si>
    <t>Summa S4</t>
  </si>
  <si>
    <t>Antal S1</t>
  </si>
  <si>
    <t>Antal S2</t>
  </si>
  <si>
    <t>Antal S3</t>
  </si>
  <si>
    <t>Antal S4</t>
  </si>
  <si>
    <t>Snitt/Serie</t>
  </si>
  <si>
    <t>GIH</t>
  </si>
  <si>
    <t>Summa banp</t>
  </si>
  <si>
    <t>Snitt banp</t>
  </si>
  <si>
    <t>Stdavv.</t>
  </si>
  <si>
    <t>Totalp.</t>
  </si>
  <si>
    <t>Hemma</t>
  </si>
  <si>
    <t>av 88 =</t>
  </si>
  <si>
    <t xml:space="preserve">av 44 = </t>
  </si>
  <si>
    <t>Borta</t>
  </si>
  <si>
    <t>S1 Övre</t>
  </si>
  <si>
    <t>S1 Snitt</t>
  </si>
  <si>
    <t>S1 Undre</t>
  </si>
  <si>
    <t>S2 Övre</t>
  </si>
  <si>
    <t>S2 Snitt</t>
  </si>
  <si>
    <t>S2 Undre</t>
  </si>
  <si>
    <t>S3 Övre</t>
  </si>
  <si>
    <t>S3 Snitt</t>
  </si>
  <si>
    <t>S3 Undre</t>
  </si>
  <si>
    <t>S4 Övre</t>
  </si>
  <si>
    <t>S4 Snitt</t>
  </si>
  <si>
    <t>S4 Undre</t>
  </si>
  <si>
    <t>Tot Övre</t>
  </si>
  <si>
    <t>Tot Snitt</t>
  </si>
  <si>
    <t>Tot Undre</t>
  </si>
  <si>
    <t>S1 Medel</t>
  </si>
  <si>
    <t>S2 Medel</t>
  </si>
  <si>
    <t>S3 Medel</t>
  </si>
  <si>
    <t>S4 Medel</t>
  </si>
  <si>
    <t>Tot Medel</t>
  </si>
  <si>
    <t>Snittmatchen</t>
  </si>
  <si>
    <t>Snitt/serie</t>
  </si>
  <si>
    <t>HN</t>
  </si>
  <si>
    <t>Lund</t>
  </si>
  <si>
    <t>Eslöv</t>
  </si>
  <si>
    <t>MonE</t>
  </si>
  <si>
    <t>Matchsnitt</t>
  </si>
  <si>
    <t>S1 Median</t>
  </si>
  <si>
    <t>S2 Median</t>
  </si>
  <si>
    <t>S3 Median</t>
  </si>
  <si>
    <t>S4 Median</t>
  </si>
  <si>
    <t>Laget</t>
  </si>
  <si>
    <t>BK Treff</t>
  </si>
  <si>
    <t>PL</t>
  </si>
  <si>
    <t>BK 1927</t>
  </si>
  <si>
    <t>T-Nabben</t>
  </si>
  <si>
    <t>Trelleborg</t>
  </si>
  <si>
    <t>La Visite F</t>
  </si>
  <si>
    <t>BK Adept</t>
  </si>
  <si>
    <t>BK Rapid</t>
  </si>
  <si>
    <t>GS</t>
  </si>
  <si>
    <t>BK Grabbers</t>
  </si>
  <si>
    <t>BK Bowino F</t>
  </si>
  <si>
    <t>Svedala</t>
  </si>
  <si>
    <t>Cimbria BK</t>
  </si>
  <si>
    <t>Simrishamn</t>
  </si>
  <si>
    <t>Malmö - Baltiskan</t>
  </si>
  <si>
    <t>BK MAI</t>
  </si>
  <si>
    <t>BS Olymp F</t>
  </si>
  <si>
    <t>Staffanstorp</t>
  </si>
  <si>
    <t>BK Viljan</t>
  </si>
  <si>
    <t>BK Sösdala</t>
  </si>
  <si>
    <t>BK ABeCe</t>
  </si>
  <si>
    <t>Tetra Laval BK</t>
  </si>
  <si>
    <t>Team Ystad F</t>
  </si>
  <si>
    <t>Tomelilla</t>
  </si>
  <si>
    <t>Tomelilla KS</t>
  </si>
  <si>
    <t>Bästa resultat</t>
  </si>
  <si>
    <t>Enkelserie</t>
  </si>
  <si>
    <t>Total</t>
  </si>
  <si>
    <t>Höst 2013</t>
  </si>
  <si>
    <t>Vår 2014</t>
  </si>
  <si>
    <t>Bästa</t>
  </si>
  <si>
    <t>1 serie</t>
  </si>
  <si>
    <t>2 serier</t>
  </si>
  <si>
    <t>3 serier</t>
  </si>
  <si>
    <t>4 serier</t>
  </si>
  <si>
    <t>LON</t>
  </si>
  <si>
    <t>Snitt</t>
  </si>
  <si>
    <t>Sämsta</t>
  </si>
  <si>
    <t>Höst</t>
  </si>
  <si>
    <t>Vår</t>
  </si>
  <si>
    <t>MIN</t>
  </si>
  <si>
    <t>MEDEL</t>
  </si>
  <si>
    <t>MAX</t>
  </si>
  <si>
    <t>Säsong</t>
  </si>
  <si>
    <t>Serie 1</t>
  </si>
  <si>
    <t>Serie 2</t>
  </si>
  <si>
    <t>Serie 3</t>
  </si>
  <si>
    <t>Serie 4</t>
  </si>
  <si>
    <t>Match</t>
  </si>
  <si>
    <t>Serie/Match</t>
  </si>
  <si>
    <t>Max</t>
  </si>
  <si>
    <t>Datum</t>
  </si>
  <si>
    <t>Motstånd</t>
  </si>
  <si>
    <t>Plats</t>
  </si>
  <si>
    <t>Score</t>
  </si>
  <si>
    <t>Banpoäng</t>
  </si>
  <si>
    <t>Lagets  snitt:</t>
  </si>
  <si>
    <t>För Tabell Matchstatistik: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</si>
</sst>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164" fontId="0" fillId="0" borderId="0" xfId="0" applyNumberFormat="1"/>
    <xf numFmtId="1" fontId="0" fillId="0" borderId="0" xfId="0" applyNumberFormat="1"/>
    <xf numFmtId="165" fontId="0" fillId="0" borderId="0" xfId="0" applyNumberFormat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11" xfId="0" applyBorder="1"/>
    <xf numFmtId="0" fontId="0" fillId="0" borderId="12" xfId="0" applyBorder="1"/>
    <xf numFmtId="0" fontId="0" fillId="0" borderId="17" xfId="0" applyBorder="1"/>
    <xf numFmtId="0" fontId="0" fillId="0" borderId="18" xfId="0" applyBorder="1"/>
    <xf numFmtId="0" fontId="1" fillId="0" borderId="7" xfId="0" applyFont="1" applyBorder="1"/>
    <xf numFmtId="0" fontId="1" fillId="0" borderId="13" xfId="0" applyFont="1" applyBorder="1"/>
    <xf numFmtId="0" fontId="1" fillId="0" borderId="10" xfId="0" applyFont="1" applyBorder="1"/>
    <xf numFmtId="0" fontId="1" fillId="0" borderId="5" xfId="0" applyFont="1" applyBorder="1"/>
    <xf numFmtId="0" fontId="1" fillId="0" borderId="16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2" xfId="0" applyFont="1" applyBorder="1"/>
    <xf numFmtId="14" fontId="1" fillId="0" borderId="2" xfId="0" applyNumberFormat="1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0" xfId="0" applyFont="1"/>
    <xf numFmtId="14" fontId="1" fillId="0" borderId="20" xfId="0" applyNumberFormat="1" applyFont="1" applyBorder="1"/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/>
    <xf numFmtId="0" fontId="1" fillId="0" borderId="24" xfId="0" applyFont="1" applyBorder="1"/>
    <xf numFmtId="0" fontId="1" fillId="0" borderId="25" xfId="0" applyFont="1" applyBorder="1"/>
    <xf numFmtId="0" fontId="0" fillId="0" borderId="0" xfId="0" applyFont="1"/>
    <xf numFmtId="1" fontId="0" fillId="0" borderId="0" xfId="0" applyNumberFormat="1" applyBorder="1"/>
    <xf numFmtId="1" fontId="1" fillId="0" borderId="29" xfId="0" applyNumberFormat="1" applyFont="1" applyBorder="1"/>
    <xf numFmtId="1" fontId="1" fillId="0" borderId="28" xfId="0" applyNumberFormat="1" applyFont="1" applyBorder="1"/>
    <xf numFmtId="1" fontId="1" fillId="0" borderId="19" xfId="0" applyNumberFormat="1" applyFont="1" applyBorder="1"/>
    <xf numFmtId="0" fontId="1" fillId="0" borderId="19" xfId="0" applyFont="1" applyBorder="1"/>
    <xf numFmtId="0" fontId="1" fillId="0" borderId="26" xfId="0" applyFont="1" applyBorder="1"/>
    <xf numFmtId="0" fontId="1" fillId="0" borderId="27" xfId="0" applyFont="1" applyBorder="1"/>
    <xf numFmtId="0" fontId="1" fillId="0" borderId="28" xfId="0" applyFont="1" applyBorder="1"/>
    <xf numFmtId="1" fontId="1" fillId="0" borderId="26" xfId="0" applyNumberFormat="1" applyFont="1" applyBorder="1"/>
    <xf numFmtId="0" fontId="1" fillId="0" borderId="0" xfId="0" applyFont="1" applyFill="1" applyBorder="1"/>
    <xf numFmtId="0" fontId="1" fillId="0" borderId="30" xfId="0" applyFont="1" applyFill="1" applyBorder="1"/>
    <xf numFmtId="0" fontId="1" fillId="0" borderId="31" xfId="0" applyFont="1" applyFill="1" applyBorder="1"/>
    <xf numFmtId="0" fontId="0" fillId="0" borderId="9" xfId="0" applyBorder="1"/>
    <xf numFmtId="0" fontId="2" fillId="0" borderId="2" xfId="0" applyFont="1" applyBorder="1"/>
    <xf numFmtId="0" fontId="0" fillId="0" borderId="3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7" xfId="0" applyBorder="1"/>
    <xf numFmtId="0" fontId="0" fillId="0" borderId="8" xfId="0" applyBorder="1"/>
    <xf numFmtId="0" fontId="0" fillId="0" borderId="16" xfId="0" applyBorder="1"/>
    <xf numFmtId="0" fontId="1" fillId="0" borderId="3" xfId="0" applyFont="1" applyBorder="1" applyAlignment="1">
      <alignment horizontal="centerContinuous"/>
    </xf>
    <xf numFmtId="0" fontId="1" fillId="0" borderId="2" xfId="0" applyFont="1" applyBorder="1" applyAlignment="1">
      <alignment horizontal="centerContinuous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2" xfId="0" applyBorder="1"/>
    <xf numFmtId="0" fontId="0" fillId="0" borderId="5" xfId="0" applyBorder="1"/>
    <xf numFmtId="0" fontId="0" fillId="0" borderId="0" xfId="0" applyFont="1" applyFill="1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1" fontId="0" fillId="0" borderId="37" xfId="0" applyNumberFormat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8.xml"/><Relationship Id="rId13" Type="http://schemas.openxmlformats.org/officeDocument/2006/relationships/chartsheet" Target="chartsheets/sheet13.xml"/><Relationship Id="rId18" Type="http://schemas.openxmlformats.org/officeDocument/2006/relationships/sharedStrings" Target="sharedStrings.xml"/><Relationship Id="rId3" Type="http://schemas.openxmlformats.org/officeDocument/2006/relationships/chartsheet" Target="chartsheets/sheet3.xml"/><Relationship Id="rId7" Type="http://schemas.openxmlformats.org/officeDocument/2006/relationships/chartsheet" Target="chartsheets/sheet7.xml"/><Relationship Id="rId12" Type="http://schemas.openxmlformats.org/officeDocument/2006/relationships/chartsheet" Target="chartsheets/sheet12.xml"/><Relationship Id="rId17" Type="http://schemas.openxmlformats.org/officeDocument/2006/relationships/styles" Target="styles.xml"/><Relationship Id="rId2" Type="http://schemas.openxmlformats.org/officeDocument/2006/relationships/chartsheet" Target="chartsheets/sheet2.xml"/><Relationship Id="rId16" Type="http://schemas.openxmlformats.org/officeDocument/2006/relationships/theme" Target="theme/theme1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6.xml"/><Relationship Id="rId11" Type="http://schemas.openxmlformats.org/officeDocument/2006/relationships/chartsheet" Target="chartsheets/sheet11.xml"/><Relationship Id="rId5" Type="http://schemas.openxmlformats.org/officeDocument/2006/relationships/chartsheet" Target="chartsheets/sheet5.xml"/><Relationship Id="rId15" Type="http://schemas.openxmlformats.org/officeDocument/2006/relationships/worksheet" Target="worksheets/sheet1.xml"/><Relationship Id="rId10" Type="http://schemas.openxmlformats.org/officeDocument/2006/relationships/chartsheet" Target="chartsheets/sheet10.xml"/><Relationship Id="rId19" Type="http://schemas.openxmlformats.org/officeDocument/2006/relationships/calcChain" Target="calcChain.xml"/><Relationship Id="rId4" Type="http://schemas.openxmlformats.org/officeDocument/2006/relationships/chartsheet" Target="chartsheets/sheet4.xml"/><Relationship Id="rId9" Type="http://schemas.openxmlformats.org/officeDocument/2006/relationships/chartsheet" Target="chartsheets/sheet9.xml"/><Relationship Id="rId14" Type="http://schemas.openxmlformats.org/officeDocument/2006/relationships/chartsheet" Target="chart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Siffror!$T$20</c:f>
              <c:strCache>
                <c:ptCount val="1"/>
                <c:pt idx="0">
                  <c:v>S1 Undre</c:v>
                </c:pt>
              </c:strCache>
            </c:strRef>
          </c:tx>
          <c:spPr>
            <a:pattFill prst="trellis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Siffror!$T$21:$T$33</c:f>
              <c:numCache>
                <c:formatCode>0.0</c:formatCode>
                <c:ptCount val="13"/>
                <c:pt idx="0">
                  <c:v>155.68927853578992</c:v>
                </c:pt>
                <c:pt idx="1">
                  <c:v>168.2905594153732</c:v>
                </c:pt>
                <c:pt idx="2">
                  <c:v>155.97377731605047</c:v>
                </c:pt>
                <c:pt idx="3">
                  <c:v>140.95702190278939</c:v>
                </c:pt>
                <c:pt idx="4">
                  <c:v>157.4008497614887</c:v>
                </c:pt>
                <c:pt idx="5">
                  <c:v>143.23935484651582</c:v>
                </c:pt>
                <c:pt idx="6">
                  <c:v>116</c:v>
                </c:pt>
                <c:pt idx="7">
                  <c:v>152.44969464987597</c:v>
                </c:pt>
                <c:pt idx="8">
                  <c:v>146.60798559880843</c:v>
                </c:pt>
                <c:pt idx="9">
                  <c:v>151.63261228817296</c:v>
                </c:pt>
                <c:pt idx="10">
                  <c:v>160.71428571428572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Siffror!$U$20</c:f>
              <c:strCache>
                <c:ptCount val="1"/>
                <c:pt idx="0">
                  <c:v>S1 Median</c:v>
                </c:pt>
              </c:strCache>
            </c:strRef>
          </c:tx>
          <c:spPr>
            <a:pattFill prst="pct5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Siffror!$U$21:$U$33</c:f>
              <c:numCache>
                <c:formatCode>0.0</c:formatCode>
                <c:ptCount val="13"/>
                <c:pt idx="0">
                  <c:v>19.644054797543426</c:v>
                </c:pt>
                <c:pt idx="1">
                  <c:v>13.153885029071247</c:v>
                </c:pt>
                <c:pt idx="2">
                  <c:v>28.073841731568571</c:v>
                </c:pt>
                <c:pt idx="3">
                  <c:v>27.350670404902932</c:v>
                </c:pt>
                <c:pt idx="4">
                  <c:v>28.76581690517796</c:v>
                </c:pt>
                <c:pt idx="5">
                  <c:v>26.66064515348419</c:v>
                </c:pt>
                <c:pt idx="6">
                  <c:v>16.5</c:v>
                </c:pt>
                <c:pt idx="7">
                  <c:v>25.016972016790699</c:v>
                </c:pt>
                <c:pt idx="8">
                  <c:v>29.686132048250396</c:v>
                </c:pt>
                <c:pt idx="9">
                  <c:v>26.96738771182704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Siffror!$V$20</c:f>
              <c:strCache>
                <c:ptCount val="1"/>
                <c:pt idx="0">
                  <c:v>S1 Övre</c:v>
                </c:pt>
              </c:strCache>
            </c:strRef>
          </c:tx>
          <c:spPr>
            <a:pattFill prst="ltHorz">
              <a:fgClr>
                <a:schemeClr val="accent1"/>
              </a:fgClr>
              <a:bgClr>
                <a:schemeClr val="bg1"/>
              </a:bgClr>
            </a:pattFill>
            <a:ln cmpd="dbl"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Siffror!$V$21:$V$33</c:f>
              <c:numCache>
                <c:formatCode>0.0</c:formatCode>
                <c:ptCount val="13"/>
                <c:pt idx="0">
                  <c:v>19.644054797543426</c:v>
                </c:pt>
                <c:pt idx="1">
                  <c:v>13.153885029071247</c:v>
                </c:pt>
                <c:pt idx="2">
                  <c:v>28.073841731568571</c:v>
                </c:pt>
                <c:pt idx="3">
                  <c:v>27.350670404902932</c:v>
                </c:pt>
                <c:pt idx="4">
                  <c:v>28.76581690517796</c:v>
                </c:pt>
                <c:pt idx="5">
                  <c:v>26.66064515348419</c:v>
                </c:pt>
                <c:pt idx="6">
                  <c:v>16.5</c:v>
                </c:pt>
                <c:pt idx="7">
                  <c:v>25.016972016790699</c:v>
                </c:pt>
                <c:pt idx="8">
                  <c:v>29.686132048250396</c:v>
                </c:pt>
                <c:pt idx="9">
                  <c:v>26.96738771182704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2508160"/>
        <c:axId val="72509696"/>
      </c:barChart>
      <c:catAx>
        <c:axId val="72508160"/>
        <c:scaling>
          <c:orientation val="minMax"/>
        </c:scaling>
        <c:delete val="0"/>
        <c:axPos val="b"/>
        <c:majorTickMark val="out"/>
        <c:minorTickMark val="none"/>
        <c:tickLblPos val="nextTo"/>
        <c:crossAx val="72509696"/>
        <c:crosses val="autoZero"/>
        <c:auto val="1"/>
        <c:lblAlgn val="ctr"/>
        <c:lblOffset val="100"/>
        <c:noMultiLvlLbl val="0"/>
      </c:catAx>
      <c:valAx>
        <c:axId val="72509696"/>
        <c:scaling>
          <c:orientation val="minMax"/>
        </c:scaling>
        <c:delete val="0"/>
        <c:axPos val="l"/>
        <c:majorGridlines/>
        <c:minorGridlines/>
        <c:numFmt formatCode="0.0" sourceLinked="1"/>
        <c:majorTickMark val="out"/>
        <c:minorTickMark val="out"/>
        <c:tickLblPos val="nextTo"/>
        <c:crossAx val="72508160"/>
        <c:crosses val="autoZero"/>
        <c:crossBetween val="between"/>
        <c:majorUnit val="10"/>
        <c:minorUnit val="1"/>
      </c:valAx>
      <c:spPr>
        <a:noFill/>
        <a:scene3d>
          <a:camera prst="orthographicFront"/>
          <a:lightRig rig="threePt" dir="t"/>
        </a:scene3d>
        <a:sp3d>
          <a:bevelT/>
        </a:sp3d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Göran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Siffror!$R$111</c:f>
              <c:strCache>
                <c:ptCount val="1"/>
                <c:pt idx="0">
                  <c:v>GE</c:v>
                </c:pt>
              </c:strCache>
            </c:strRef>
          </c:tx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Siffror!$R$112:$R$127</c:f>
              <c:numCache>
                <c:formatCode>0.0</c:formatCode>
                <c:ptCount val="16"/>
                <c:pt idx="0">
                  <c:v>1.2345679012345678</c:v>
                </c:pt>
                <c:pt idx="1">
                  <c:v>0</c:v>
                </c:pt>
                <c:pt idx="2">
                  <c:v>3.7037037037037033</c:v>
                </c:pt>
                <c:pt idx="3">
                  <c:v>11.111111111111111</c:v>
                </c:pt>
                <c:pt idx="4">
                  <c:v>14.814814814814813</c:v>
                </c:pt>
                <c:pt idx="5">
                  <c:v>19.753086419753085</c:v>
                </c:pt>
                <c:pt idx="6">
                  <c:v>11.111111111111111</c:v>
                </c:pt>
                <c:pt idx="7">
                  <c:v>13.580246913580247</c:v>
                </c:pt>
                <c:pt idx="8">
                  <c:v>11.111111111111111</c:v>
                </c:pt>
                <c:pt idx="9">
                  <c:v>4.9382716049382713</c:v>
                </c:pt>
                <c:pt idx="10">
                  <c:v>2.4691358024691357</c:v>
                </c:pt>
                <c:pt idx="11">
                  <c:v>1.2345679012345678</c:v>
                </c:pt>
                <c:pt idx="12">
                  <c:v>2.4691358024691357</c:v>
                </c:pt>
                <c:pt idx="13">
                  <c:v>1.2345679012345678</c:v>
                </c:pt>
                <c:pt idx="14">
                  <c:v>1.2345679012345678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Siffror!$Z$111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Siffror!$Z$112:$Z$127</c:f>
              <c:numCache>
                <c:formatCode>0.0</c:formatCode>
                <c:ptCount val="16"/>
                <c:pt idx="0">
                  <c:v>0.83160083160083165</c:v>
                </c:pt>
                <c:pt idx="1">
                  <c:v>1.4553014553014554</c:v>
                </c:pt>
                <c:pt idx="2">
                  <c:v>5.6133056133056138</c:v>
                </c:pt>
                <c:pt idx="3">
                  <c:v>8.3160083160083165</c:v>
                </c:pt>
                <c:pt idx="4">
                  <c:v>15.800415800415802</c:v>
                </c:pt>
                <c:pt idx="5">
                  <c:v>15.800415800415802</c:v>
                </c:pt>
                <c:pt idx="6">
                  <c:v>12.058212058212058</c:v>
                </c:pt>
                <c:pt idx="7">
                  <c:v>13.097713097713099</c:v>
                </c:pt>
                <c:pt idx="8">
                  <c:v>10.395010395010395</c:v>
                </c:pt>
                <c:pt idx="9">
                  <c:v>8.3160083160083165</c:v>
                </c:pt>
                <c:pt idx="10">
                  <c:v>3.5343035343035343</c:v>
                </c:pt>
                <c:pt idx="11">
                  <c:v>1.4553014553014554</c:v>
                </c:pt>
                <c:pt idx="12">
                  <c:v>1.6632016632016633</c:v>
                </c:pt>
                <c:pt idx="13">
                  <c:v>0.62370062370062374</c:v>
                </c:pt>
                <c:pt idx="14">
                  <c:v>0.62370062370062374</c:v>
                </c:pt>
                <c:pt idx="15">
                  <c:v>0.41580041580041582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360576"/>
        <c:axId val="40366464"/>
      </c:lineChart>
      <c:catAx>
        <c:axId val="4036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366464"/>
        <c:crosses val="autoZero"/>
        <c:auto val="1"/>
        <c:lblAlgn val="ctr"/>
        <c:lblOffset val="100"/>
        <c:noMultiLvlLbl val="0"/>
      </c:catAx>
      <c:valAx>
        <c:axId val="40366464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40360576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Gert-Inge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Siffror!$T$111</c:f>
              <c:strCache>
                <c:ptCount val="1"/>
                <c:pt idx="0">
                  <c:v>GIH</c:v>
                </c:pt>
              </c:strCache>
            </c:strRef>
          </c:tx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Siffror!$T$112:$T$127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3.3333333333333335</c:v>
                </c:pt>
                <c:pt idx="3">
                  <c:v>6.666666666666667</c:v>
                </c:pt>
                <c:pt idx="4">
                  <c:v>15</c:v>
                </c:pt>
                <c:pt idx="5">
                  <c:v>11.666666666666666</c:v>
                </c:pt>
                <c:pt idx="6">
                  <c:v>15</c:v>
                </c:pt>
                <c:pt idx="7">
                  <c:v>10</c:v>
                </c:pt>
                <c:pt idx="8">
                  <c:v>15</c:v>
                </c:pt>
                <c:pt idx="9">
                  <c:v>8.3333333333333321</c:v>
                </c:pt>
                <c:pt idx="10">
                  <c:v>8.3333333333333321</c:v>
                </c:pt>
                <c:pt idx="11">
                  <c:v>3.3333333333333335</c:v>
                </c:pt>
                <c:pt idx="12">
                  <c:v>0</c:v>
                </c:pt>
                <c:pt idx="13">
                  <c:v>1.6666666666666667</c:v>
                </c:pt>
                <c:pt idx="14">
                  <c:v>0</c:v>
                </c:pt>
                <c:pt idx="15">
                  <c:v>1.6666666666666667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Siffror!$Z$111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Siffror!$Z$112:$Z$127</c:f>
              <c:numCache>
                <c:formatCode>0.0</c:formatCode>
                <c:ptCount val="16"/>
                <c:pt idx="0">
                  <c:v>0.83160083160083165</c:v>
                </c:pt>
                <c:pt idx="1">
                  <c:v>1.4553014553014554</c:v>
                </c:pt>
                <c:pt idx="2">
                  <c:v>5.6133056133056138</c:v>
                </c:pt>
                <c:pt idx="3">
                  <c:v>8.3160083160083165</c:v>
                </c:pt>
                <c:pt idx="4">
                  <c:v>15.800415800415802</c:v>
                </c:pt>
                <c:pt idx="5">
                  <c:v>15.800415800415802</c:v>
                </c:pt>
                <c:pt idx="6">
                  <c:v>12.058212058212058</c:v>
                </c:pt>
                <c:pt idx="7">
                  <c:v>13.097713097713099</c:v>
                </c:pt>
                <c:pt idx="8">
                  <c:v>10.395010395010395</c:v>
                </c:pt>
                <c:pt idx="9">
                  <c:v>8.3160083160083165</c:v>
                </c:pt>
                <c:pt idx="10">
                  <c:v>3.5343035343035343</c:v>
                </c:pt>
                <c:pt idx="11">
                  <c:v>1.4553014553014554</c:v>
                </c:pt>
                <c:pt idx="12">
                  <c:v>1.6632016632016633</c:v>
                </c:pt>
                <c:pt idx="13">
                  <c:v>0.62370062370062374</c:v>
                </c:pt>
                <c:pt idx="14">
                  <c:v>0.62370062370062374</c:v>
                </c:pt>
                <c:pt idx="15">
                  <c:v>0.41580041580041582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392192"/>
        <c:axId val="40393728"/>
      </c:lineChart>
      <c:catAx>
        <c:axId val="4039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393728"/>
        <c:crosses val="autoZero"/>
        <c:auto val="1"/>
        <c:lblAlgn val="ctr"/>
        <c:lblOffset val="100"/>
        <c:noMultiLvlLbl val="0"/>
      </c:catAx>
      <c:valAx>
        <c:axId val="40393728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40392192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Gunilla M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Siffror!$U$111</c:f>
              <c:strCache>
                <c:ptCount val="1"/>
                <c:pt idx="0">
                  <c:v>GM</c:v>
                </c:pt>
              </c:strCache>
            </c:strRef>
          </c:tx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Siffror!$U$112:$U$127</c:f>
              <c:numCache>
                <c:formatCode>0.0</c:formatCode>
                <c:ptCount val="16"/>
                <c:pt idx="0">
                  <c:v>3.0303030303030303</c:v>
                </c:pt>
                <c:pt idx="1">
                  <c:v>0</c:v>
                </c:pt>
                <c:pt idx="2">
                  <c:v>3.0303030303030303</c:v>
                </c:pt>
                <c:pt idx="3">
                  <c:v>4.5454545454545459</c:v>
                </c:pt>
                <c:pt idx="4">
                  <c:v>12.121212121212121</c:v>
                </c:pt>
                <c:pt idx="5">
                  <c:v>13.636363636363635</c:v>
                </c:pt>
                <c:pt idx="6">
                  <c:v>10.606060606060606</c:v>
                </c:pt>
                <c:pt idx="7">
                  <c:v>10.606060606060606</c:v>
                </c:pt>
                <c:pt idx="8">
                  <c:v>13.636363636363635</c:v>
                </c:pt>
                <c:pt idx="9">
                  <c:v>13.636363636363635</c:v>
                </c:pt>
                <c:pt idx="10">
                  <c:v>4.5454545454545459</c:v>
                </c:pt>
                <c:pt idx="11">
                  <c:v>1.5151515151515151</c:v>
                </c:pt>
                <c:pt idx="12">
                  <c:v>4.5454545454545459</c:v>
                </c:pt>
                <c:pt idx="13">
                  <c:v>1.5151515151515151</c:v>
                </c:pt>
                <c:pt idx="14">
                  <c:v>1.5151515151515151</c:v>
                </c:pt>
                <c:pt idx="15">
                  <c:v>1.5151515151515151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Siffror!$Z$111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Siffror!$Z$112:$Z$127</c:f>
              <c:numCache>
                <c:formatCode>0.0</c:formatCode>
                <c:ptCount val="16"/>
                <c:pt idx="0">
                  <c:v>0.83160083160083165</c:v>
                </c:pt>
                <c:pt idx="1">
                  <c:v>1.4553014553014554</c:v>
                </c:pt>
                <c:pt idx="2">
                  <c:v>5.6133056133056138</c:v>
                </c:pt>
                <c:pt idx="3">
                  <c:v>8.3160083160083165</c:v>
                </c:pt>
                <c:pt idx="4">
                  <c:v>15.800415800415802</c:v>
                </c:pt>
                <c:pt idx="5">
                  <c:v>15.800415800415802</c:v>
                </c:pt>
                <c:pt idx="6">
                  <c:v>12.058212058212058</c:v>
                </c:pt>
                <c:pt idx="7">
                  <c:v>13.097713097713099</c:v>
                </c:pt>
                <c:pt idx="8">
                  <c:v>10.395010395010395</c:v>
                </c:pt>
                <c:pt idx="9">
                  <c:v>8.3160083160083165</c:v>
                </c:pt>
                <c:pt idx="10">
                  <c:v>3.5343035343035343</c:v>
                </c:pt>
                <c:pt idx="11">
                  <c:v>1.4553014553014554</c:v>
                </c:pt>
                <c:pt idx="12">
                  <c:v>1.6632016632016633</c:v>
                </c:pt>
                <c:pt idx="13">
                  <c:v>0.62370062370062374</c:v>
                </c:pt>
                <c:pt idx="14">
                  <c:v>0.62370062370062374</c:v>
                </c:pt>
                <c:pt idx="15">
                  <c:v>0.41580041580041582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086592"/>
        <c:axId val="43088128"/>
      </c:lineChart>
      <c:catAx>
        <c:axId val="4308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3088128"/>
        <c:crosses val="autoZero"/>
        <c:auto val="1"/>
        <c:lblAlgn val="ctr"/>
        <c:lblOffset val="100"/>
        <c:noMultiLvlLbl val="0"/>
      </c:catAx>
      <c:valAx>
        <c:axId val="43088128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43086592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Henke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Siffror!$V$111</c:f>
              <c:strCache>
                <c:ptCount val="1"/>
                <c:pt idx="0">
                  <c:v>HN</c:v>
                </c:pt>
              </c:strCache>
            </c:strRef>
          </c:tx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Siffror!$V$112:$V$127</c:f>
              <c:numCache>
                <c:formatCode>0.0</c:formatCode>
                <c:ptCount val="16"/>
                <c:pt idx="0">
                  <c:v>0</c:v>
                </c:pt>
                <c:pt idx="1">
                  <c:v>1.2820512820512819</c:v>
                </c:pt>
                <c:pt idx="2">
                  <c:v>5.1282051282051277</c:v>
                </c:pt>
                <c:pt idx="3">
                  <c:v>5.1282051282051277</c:v>
                </c:pt>
                <c:pt idx="4">
                  <c:v>14.102564102564102</c:v>
                </c:pt>
                <c:pt idx="5">
                  <c:v>7.6923076923076925</c:v>
                </c:pt>
                <c:pt idx="6">
                  <c:v>14.102564102564102</c:v>
                </c:pt>
                <c:pt idx="7">
                  <c:v>23.076923076923077</c:v>
                </c:pt>
                <c:pt idx="8">
                  <c:v>11.538461538461538</c:v>
                </c:pt>
                <c:pt idx="9">
                  <c:v>8.9743589743589745</c:v>
                </c:pt>
                <c:pt idx="10">
                  <c:v>6.4102564102564097</c:v>
                </c:pt>
                <c:pt idx="11">
                  <c:v>2.5641025641025639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Siffror!$Z$111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Siffror!$Z$112:$Z$127</c:f>
              <c:numCache>
                <c:formatCode>0.0</c:formatCode>
                <c:ptCount val="16"/>
                <c:pt idx="0">
                  <c:v>0.83160083160083165</c:v>
                </c:pt>
                <c:pt idx="1">
                  <c:v>1.4553014553014554</c:v>
                </c:pt>
                <c:pt idx="2">
                  <c:v>5.6133056133056138</c:v>
                </c:pt>
                <c:pt idx="3">
                  <c:v>8.3160083160083165</c:v>
                </c:pt>
                <c:pt idx="4">
                  <c:v>15.800415800415802</c:v>
                </c:pt>
                <c:pt idx="5">
                  <c:v>15.800415800415802</c:v>
                </c:pt>
                <c:pt idx="6">
                  <c:v>12.058212058212058</c:v>
                </c:pt>
                <c:pt idx="7">
                  <c:v>13.097713097713099</c:v>
                </c:pt>
                <c:pt idx="8">
                  <c:v>10.395010395010395</c:v>
                </c:pt>
                <c:pt idx="9">
                  <c:v>8.3160083160083165</c:v>
                </c:pt>
                <c:pt idx="10">
                  <c:v>3.5343035343035343</c:v>
                </c:pt>
                <c:pt idx="11">
                  <c:v>1.4553014553014554</c:v>
                </c:pt>
                <c:pt idx="12">
                  <c:v>1.6632016632016633</c:v>
                </c:pt>
                <c:pt idx="13">
                  <c:v>0.62370062370062374</c:v>
                </c:pt>
                <c:pt idx="14">
                  <c:v>0.62370062370062374</c:v>
                </c:pt>
                <c:pt idx="15">
                  <c:v>0.41580041580041582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122048"/>
        <c:axId val="43123840"/>
      </c:lineChart>
      <c:catAx>
        <c:axId val="43122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3123840"/>
        <c:crosses val="autoZero"/>
        <c:auto val="1"/>
        <c:lblAlgn val="ctr"/>
        <c:lblOffset val="100"/>
        <c:noMultiLvlLbl val="0"/>
      </c:catAx>
      <c:valAx>
        <c:axId val="43123840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43122048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Siffror!$P$204</c:f>
              <c:strCache>
                <c:ptCount val="1"/>
                <c:pt idx="0">
                  <c:v>Score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pPr>
              <a:gradFill>
                <a:gsLst>
                  <a:gs pos="0">
                    <a:srgbClr val="000000"/>
                  </a:gs>
                  <a:gs pos="39999">
                    <a:srgbClr val="0A128C"/>
                  </a:gs>
                  <a:gs pos="70000">
                    <a:srgbClr val="181CC7"/>
                  </a:gs>
                  <a:gs pos="88000">
                    <a:srgbClr val="7005D4"/>
                  </a:gs>
                  <a:gs pos="100000">
                    <a:srgbClr val="8C3D91"/>
                  </a:gs>
                </a:gsLst>
                <a:lin ang="5400000" scaled="0"/>
              </a:gradFill>
              <a:ln>
                <a:gradFill flip="none" rotWithShape="1">
                  <a:gsLst>
                    <a:gs pos="0">
                      <a:srgbClr val="3399FF"/>
                    </a:gs>
                    <a:gs pos="16000">
                      <a:srgbClr val="00CCCC"/>
                    </a:gs>
                    <a:gs pos="47000">
                      <a:srgbClr val="9999FF"/>
                    </a:gs>
                    <a:gs pos="60001">
                      <a:srgbClr val="2E6792"/>
                    </a:gs>
                    <a:gs pos="71001">
                      <a:srgbClr val="3333CC"/>
                    </a:gs>
                    <a:gs pos="81000">
                      <a:srgbClr val="1170FF"/>
                    </a:gs>
                    <a:gs pos="100000">
                      <a:srgbClr val="006699"/>
                    </a:gs>
                  </a:gsLst>
                  <a:lin ang="2700000" scaled="0"/>
                  <a:tileRect/>
                </a:gradFill>
              </a:ln>
            </c:spPr>
          </c:marker>
          <c:cat>
            <c:strRef>
              <c:f>Siffror!$N$205:$N$226</c:f>
              <c:strCache>
                <c:ptCount val="22"/>
                <c:pt idx="0">
                  <c:v>BK Treff</c:v>
                </c:pt>
                <c:pt idx="1">
                  <c:v>BK 1927</c:v>
                </c:pt>
                <c:pt idx="2">
                  <c:v>T-Nabben</c:v>
                </c:pt>
                <c:pt idx="3">
                  <c:v>La Visite F</c:v>
                </c:pt>
                <c:pt idx="4">
                  <c:v>BK Adept</c:v>
                </c:pt>
                <c:pt idx="5">
                  <c:v>BK Rapid</c:v>
                </c:pt>
                <c:pt idx="6">
                  <c:v>BK Grabbers</c:v>
                </c:pt>
                <c:pt idx="7">
                  <c:v>BK Bowino F</c:v>
                </c:pt>
                <c:pt idx="8">
                  <c:v>Cimbria BK</c:v>
                </c:pt>
                <c:pt idx="9">
                  <c:v>BK 1927</c:v>
                </c:pt>
                <c:pt idx="10">
                  <c:v>Tetra Laval BK</c:v>
                </c:pt>
                <c:pt idx="11">
                  <c:v>BK MAI</c:v>
                </c:pt>
                <c:pt idx="12">
                  <c:v>BK Grabbers</c:v>
                </c:pt>
                <c:pt idx="13">
                  <c:v>BS Olymp F</c:v>
                </c:pt>
                <c:pt idx="14">
                  <c:v>BK Adept</c:v>
                </c:pt>
                <c:pt idx="15">
                  <c:v>BK Viljan</c:v>
                </c:pt>
                <c:pt idx="16">
                  <c:v>BK Sösdala</c:v>
                </c:pt>
                <c:pt idx="17">
                  <c:v>BK Viljan</c:v>
                </c:pt>
                <c:pt idx="18">
                  <c:v>BK ABeCe</c:v>
                </c:pt>
                <c:pt idx="19">
                  <c:v>Tetra Laval BK</c:v>
                </c:pt>
                <c:pt idx="20">
                  <c:v>Team Ystad F</c:v>
                </c:pt>
                <c:pt idx="21">
                  <c:v>Tomelilla KS</c:v>
                </c:pt>
              </c:strCache>
            </c:strRef>
          </c:cat>
          <c:val>
            <c:numRef>
              <c:f>Siffror!$P$205:$P$226</c:f>
              <c:numCache>
                <c:formatCode>General</c:formatCode>
                <c:ptCount val="22"/>
                <c:pt idx="0">
                  <c:v>5636</c:v>
                </c:pt>
                <c:pt idx="1">
                  <c:v>5226</c:v>
                </c:pt>
                <c:pt idx="2">
                  <c:v>5306</c:v>
                </c:pt>
                <c:pt idx="3">
                  <c:v>5794</c:v>
                </c:pt>
                <c:pt idx="4">
                  <c:v>5513</c:v>
                </c:pt>
                <c:pt idx="5">
                  <c:v>5586</c:v>
                </c:pt>
                <c:pt idx="6">
                  <c:v>5631</c:v>
                </c:pt>
                <c:pt idx="7">
                  <c:v>6121</c:v>
                </c:pt>
                <c:pt idx="8">
                  <c:v>5803</c:v>
                </c:pt>
                <c:pt idx="9">
                  <c:v>5451</c:v>
                </c:pt>
                <c:pt idx="10">
                  <c:v>5926</c:v>
                </c:pt>
                <c:pt idx="11">
                  <c:v>5712</c:v>
                </c:pt>
                <c:pt idx="12">
                  <c:v>5683</c:v>
                </c:pt>
                <c:pt idx="13">
                  <c:v>5555</c:v>
                </c:pt>
                <c:pt idx="14">
                  <c:v>5848</c:v>
                </c:pt>
                <c:pt idx="15">
                  <c:v>5669</c:v>
                </c:pt>
                <c:pt idx="16">
                  <c:v>5805</c:v>
                </c:pt>
                <c:pt idx="17">
                  <c:v>5413</c:v>
                </c:pt>
                <c:pt idx="18">
                  <c:v>5555</c:v>
                </c:pt>
                <c:pt idx="19">
                  <c:v>5604</c:v>
                </c:pt>
                <c:pt idx="20">
                  <c:v>5714</c:v>
                </c:pt>
                <c:pt idx="21">
                  <c:v>5679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201280"/>
        <c:axId val="43202816"/>
      </c:lineChart>
      <c:lineChart>
        <c:grouping val="standard"/>
        <c:varyColors val="0"/>
        <c:ser>
          <c:idx val="1"/>
          <c:order val="1"/>
          <c:tx>
            <c:strRef>
              <c:f>Siffror!$Q$204</c:f>
              <c:strCache>
                <c:ptCount val="1"/>
                <c:pt idx="0">
                  <c:v>Banpoäng</c:v>
                </c:pt>
              </c:strCache>
            </c:strRef>
          </c:tx>
          <c:spPr>
            <a:ln>
              <a:solidFill>
                <a:schemeClr val="accent2"/>
              </a:solidFill>
              <a:prstDash val="sysDot"/>
            </a:ln>
          </c:spPr>
          <c:marker>
            <c:symbol val="none"/>
          </c:marker>
          <c:dLbls>
            <c:spPr>
              <a:gradFill>
                <a:gsLst>
                  <a:gs pos="0">
                    <a:srgbClr val="FFF200"/>
                  </a:gs>
                  <a:gs pos="43000">
                    <a:srgbClr val="FF7A00"/>
                  </a:gs>
                  <a:gs pos="74000">
                    <a:srgbClr val="FF0300"/>
                  </a:gs>
                  <a:gs pos="100000">
                    <a:srgbClr val="4D0808"/>
                  </a:gs>
                </a:gsLst>
                <a:lin ang="5400000" scaled="0"/>
              </a:gradFill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Siffror!$N$205:$N$226</c:f>
              <c:strCache>
                <c:ptCount val="22"/>
                <c:pt idx="0">
                  <c:v>BK Treff</c:v>
                </c:pt>
                <c:pt idx="1">
                  <c:v>BK 1927</c:v>
                </c:pt>
                <c:pt idx="2">
                  <c:v>T-Nabben</c:v>
                </c:pt>
                <c:pt idx="3">
                  <c:v>La Visite F</c:v>
                </c:pt>
                <c:pt idx="4">
                  <c:v>BK Adept</c:v>
                </c:pt>
                <c:pt idx="5">
                  <c:v>BK Rapid</c:v>
                </c:pt>
                <c:pt idx="6">
                  <c:v>BK Grabbers</c:v>
                </c:pt>
                <c:pt idx="7">
                  <c:v>BK Bowino F</c:v>
                </c:pt>
                <c:pt idx="8">
                  <c:v>Cimbria BK</c:v>
                </c:pt>
                <c:pt idx="9">
                  <c:v>BK 1927</c:v>
                </c:pt>
                <c:pt idx="10">
                  <c:v>Tetra Laval BK</c:v>
                </c:pt>
                <c:pt idx="11">
                  <c:v>BK MAI</c:v>
                </c:pt>
                <c:pt idx="12">
                  <c:v>BK Grabbers</c:v>
                </c:pt>
                <c:pt idx="13">
                  <c:v>BS Olymp F</c:v>
                </c:pt>
                <c:pt idx="14">
                  <c:v>BK Adept</c:v>
                </c:pt>
                <c:pt idx="15">
                  <c:v>BK Viljan</c:v>
                </c:pt>
                <c:pt idx="16">
                  <c:v>BK Sösdala</c:v>
                </c:pt>
                <c:pt idx="17">
                  <c:v>BK Viljan</c:v>
                </c:pt>
                <c:pt idx="18">
                  <c:v>BK ABeCe</c:v>
                </c:pt>
                <c:pt idx="19">
                  <c:v>Tetra Laval BK</c:v>
                </c:pt>
                <c:pt idx="20">
                  <c:v>Team Ystad F</c:v>
                </c:pt>
                <c:pt idx="21">
                  <c:v>Tomelilla KS</c:v>
                </c:pt>
              </c:strCache>
            </c:strRef>
          </c:cat>
          <c:val>
            <c:numRef>
              <c:f>Siffror!$Q$205:$Q$226</c:f>
              <c:numCache>
                <c:formatCode>General</c:formatCode>
                <c:ptCount val="22"/>
                <c:pt idx="0">
                  <c:v>9</c:v>
                </c:pt>
                <c:pt idx="1">
                  <c:v>3</c:v>
                </c:pt>
                <c:pt idx="2">
                  <c:v>4</c:v>
                </c:pt>
                <c:pt idx="3">
                  <c:v>16</c:v>
                </c:pt>
                <c:pt idx="4">
                  <c:v>9</c:v>
                </c:pt>
                <c:pt idx="5">
                  <c:v>7</c:v>
                </c:pt>
                <c:pt idx="6">
                  <c:v>1</c:v>
                </c:pt>
                <c:pt idx="7">
                  <c:v>5</c:v>
                </c:pt>
                <c:pt idx="8">
                  <c:v>6</c:v>
                </c:pt>
                <c:pt idx="9">
                  <c:v>3</c:v>
                </c:pt>
                <c:pt idx="10">
                  <c:v>10</c:v>
                </c:pt>
                <c:pt idx="11">
                  <c:v>9</c:v>
                </c:pt>
                <c:pt idx="12">
                  <c:v>4</c:v>
                </c:pt>
                <c:pt idx="13">
                  <c:v>9</c:v>
                </c:pt>
                <c:pt idx="14">
                  <c:v>12</c:v>
                </c:pt>
                <c:pt idx="15">
                  <c:v>14</c:v>
                </c:pt>
                <c:pt idx="16">
                  <c:v>18</c:v>
                </c:pt>
                <c:pt idx="17">
                  <c:v>16</c:v>
                </c:pt>
                <c:pt idx="18">
                  <c:v>6</c:v>
                </c:pt>
                <c:pt idx="19">
                  <c:v>11</c:v>
                </c:pt>
                <c:pt idx="20">
                  <c:v>9</c:v>
                </c:pt>
                <c:pt idx="21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206144"/>
        <c:axId val="43204608"/>
      </c:lineChart>
      <c:catAx>
        <c:axId val="43201280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43202816"/>
        <c:crosses val="autoZero"/>
        <c:auto val="1"/>
        <c:lblAlgn val="ctr"/>
        <c:lblOffset val="100"/>
        <c:noMultiLvlLbl val="0"/>
      </c:catAx>
      <c:valAx>
        <c:axId val="43202816"/>
        <c:scaling>
          <c:orientation val="minMax"/>
          <c:max val="6300"/>
          <c:min val="5200"/>
        </c:scaling>
        <c:delete val="0"/>
        <c:axPos val="l"/>
        <c:majorGridlines>
          <c:spPr>
            <a:ln w="19050"/>
          </c:spPr>
        </c:majorGridlines>
        <c:minorGridlines>
          <c:spPr>
            <a:effectLst>
              <a:innerShdw blurRad="63500" dist="50800" dir="16200000">
                <a:prstClr val="black">
                  <a:alpha val="50000"/>
                </a:prstClr>
              </a:innerShdw>
            </a:effectLst>
          </c:spPr>
        </c:minorGridlines>
        <c:numFmt formatCode="General" sourceLinked="1"/>
        <c:majorTickMark val="out"/>
        <c:minorTickMark val="none"/>
        <c:tickLblPos val="nextTo"/>
        <c:spPr>
          <a:noFill/>
          <a:ln cmpd="dbl">
            <a:solidFill>
              <a:schemeClr val="accent1"/>
            </a:solidFill>
          </a:ln>
        </c:spPr>
        <c:crossAx val="43201280"/>
        <c:crosses val="autoZero"/>
        <c:crossBetween val="between"/>
        <c:majorUnit val="100"/>
        <c:minorUnit val="20"/>
      </c:valAx>
      <c:valAx>
        <c:axId val="43204608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out"/>
        <c:minorTickMark val="in"/>
        <c:tickLblPos val="nextTo"/>
        <c:crossAx val="43206144"/>
        <c:crosses val="max"/>
        <c:crossBetween val="between"/>
        <c:majorUnit val="5"/>
        <c:minorUnit val="1"/>
      </c:valAx>
      <c:catAx>
        <c:axId val="43206144"/>
        <c:scaling>
          <c:orientation val="minMax"/>
        </c:scaling>
        <c:delete val="1"/>
        <c:axPos val="b"/>
        <c:majorTickMark val="out"/>
        <c:minorTickMark val="none"/>
        <c:tickLblPos val="nextTo"/>
        <c:crossAx val="43204608"/>
        <c:crosses val="autoZero"/>
        <c:auto val="1"/>
        <c:lblAlgn val="ctr"/>
        <c:lblOffset val="100"/>
        <c:noMultiLvlLbl val="0"/>
      </c:cat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Siffror!$W$20</c:f>
              <c:strCache>
                <c:ptCount val="1"/>
                <c:pt idx="0">
                  <c:v>S2 Undre</c:v>
                </c:pt>
              </c:strCache>
            </c:strRef>
          </c:tx>
          <c:spPr>
            <a:pattFill prst="trellis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Siffror!$W$21:$W$33</c:f>
              <c:numCache>
                <c:formatCode>0.0</c:formatCode>
                <c:ptCount val="13"/>
                <c:pt idx="0">
                  <c:v>155.74483409134547</c:v>
                </c:pt>
                <c:pt idx="1">
                  <c:v>170.62389274870651</c:v>
                </c:pt>
                <c:pt idx="2">
                  <c:v>147.92615826843144</c:v>
                </c:pt>
                <c:pt idx="3">
                  <c:v>136.93504388081135</c:v>
                </c:pt>
                <c:pt idx="4">
                  <c:v>140.51196087259981</c:v>
                </c:pt>
                <c:pt idx="5">
                  <c:v>151.57745008461106</c:v>
                </c:pt>
                <c:pt idx="6">
                  <c:v>139.5</c:v>
                </c:pt>
                <c:pt idx="7">
                  <c:v>164.69731369749502</c:v>
                </c:pt>
                <c:pt idx="8">
                  <c:v>161.06386795174961</c:v>
                </c:pt>
                <c:pt idx="9">
                  <c:v>150.55892807764664</c:v>
                </c:pt>
                <c:pt idx="10">
                  <c:v>168.5</c:v>
                </c:pt>
                <c:pt idx="11">
                  <c:v>170.5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Siffror!$X$20</c:f>
              <c:strCache>
                <c:ptCount val="1"/>
                <c:pt idx="0">
                  <c:v>S2 Median</c:v>
                </c:pt>
              </c:strCache>
            </c:strRef>
          </c:tx>
          <c:spPr>
            <a:pattFill prst="pct5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Siffror!$X$21:$X$33</c:f>
              <c:numCache>
                <c:formatCode>0.0</c:formatCode>
                <c:ptCount val="13"/>
                <c:pt idx="0">
                  <c:v>21.338902629519136</c:v>
                </c:pt>
                <c:pt idx="1">
                  <c:v>23.971176106954314</c:v>
                </c:pt>
                <c:pt idx="2">
                  <c:v>14.98252950860403</c:v>
                </c:pt>
                <c:pt idx="3">
                  <c:v>22.095340722257557</c:v>
                </c:pt>
                <c:pt idx="4">
                  <c:v>28.63138440312494</c:v>
                </c:pt>
                <c:pt idx="5">
                  <c:v>23.435635791318113</c:v>
                </c:pt>
                <c:pt idx="6">
                  <c:v>0</c:v>
                </c:pt>
                <c:pt idx="7">
                  <c:v>31.517406917059503</c:v>
                </c:pt>
                <c:pt idx="8">
                  <c:v>36.789094851599707</c:v>
                </c:pt>
                <c:pt idx="9">
                  <c:v>20.944458935737714</c:v>
                </c:pt>
                <c:pt idx="10">
                  <c:v>14.656787798539916</c:v>
                </c:pt>
                <c:pt idx="11">
                  <c:v>20.5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Siffror!$Y$20</c:f>
              <c:strCache>
                <c:ptCount val="1"/>
                <c:pt idx="0">
                  <c:v>S2 Övre</c:v>
                </c:pt>
              </c:strCache>
            </c:strRef>
          </c:tx>
          <c:spPr>
            <a:pattFill prst="ltHorz">
              <a:fgClr>
                <a:schemeClr val="accent1"/>
              </a:fgClr>
              <a:bgClr>
                <a:schemeClr val="bg1"/>
              </a:bgClr>
            </a:pattFill>
            <a:ln cmpd="dbl"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Siffror!$Y$21:$Y$33</c:f>
              <c:numCache>
                <c:formatCode>0.0</c:formatCode>
                <c:ptCount val="13"/>
                <c:pt idx="0">
                  <c:v>21.338902629519136</c:v>
                </c:pt>
                <c:pt idx="1">
                  <c:v>23.971176106954314</c:v>
                </c:pt>
                <c:pt idx="2">
                  <c:v>14.98252950860403</c:v>
                </c:pt>
                <c:pt idx="3">
                  <c:v>22.095340722257557</c:v>
                </c:pt>
                <c:pt idx="4">
                  <c:v>28.63138440312494</c:v>
                </c:pt>
                <c:pt idx="5">
                  <c:v>23.435635791318113</c:v>
                </c:pt>
                <c:pt idx="6">
                  <c:v>0</c:v>
                </c:pt>
                <c:pt idx="7">
                  <c:v>31.517406917059503</c:v>
                </c:pt>
                <c:pt idx="8">
                  <c:v>36.789094851599707</c:v>
                </c:pt>
                <c:pt idx="9">
                  <c:v>20.944458935737714</c:v>
                </c:pt>
                <c:pt idx="10">
                  <c:v>14.656787798539916</c:v>
                </c:pt>
                <c:pt idx="11">
                  <c:v>20.5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8465408"/>
        <c:axId val="88466944"/>
      </c:barChart>
      <c:catAx>
        <c:axId val="88465408"/>
        <c:scaling>
          <c:orientation val="minMax"/>
        </c:scaling>
        <c:delete val="0"/>
        <c:axPos val="b"/>
        <c:majorTickMark val="out"/>
        <c:minorTickMark val="none"/>
        <c:tickLblPos val="nextTo"/>
        <c:crossAx val="88466944"/>
        <c:crosses val="autoZero"/>
        <c:auto val="1"/>
        <c:lblAlgn val="ctr"/>
        <c:lblOffset val="100"/>
        <c:noMultiLvlLbl val="0"/>
      </c:catAx>
      <c:valAx>
        <c:axId val="88466944"/>
        <c:scaling>
          <c:orientation val="minMax"/>
        </c:scaling>
        <c:delete val="0"/>
        <c:axPos val="l"/>
        <c:majorGridlines/>
        <c:minorGridlines/>
        <c:numFmt formatCode="0.0" sourceLinked="1"/>
        <c:majorTickMark val="out"/>
        <c:minorTickMark val="out"/>
        <c:tickLblPos val="nextTo"/>
        <c:crossAx val="88465408"/>
        <c:crosses val="autoZero"/>
        <c:crossBetween val="between"/>
        <c:majorUnit val="10"/>
        <c:minorUnit val="1"/>
      </c:valAx>
      <c:spPr>
        <a:noFill/>
        <a:scene3d>
          <a:camera prst="orthographicFront"/>
          <a:lightRig rig="threePt" dir="t"/>
        </a:scene3d>
        <a:sp3d>
          <a:bevelT/>
        </a:sp3d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Siffror!$Z$20</c:f>
              <c:strCache>
                <c:ptCount val="1"/>
                <c:pt idx="0">
                  <c:v>S3 Undre</c:v>
                </c:pt>
              </c:strCache>
            </c:strRef>
          </c:tx>
          <c:spPr>
            <a:pattFill prst="trellis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Siffror!$Z$21:$Z$33</c:f>
              <c:numCache>
                <c:formatCode>0.0</c:formatCode>
                <c:ptCount val="13"/>
                <c:pt idx="0">
                  <c:v>155.73344800822906</c:v>
                </c:pt>
                <c:pt idx="1">
                  <c:v>154.3601934971266</c:v>
                </c:pt>
                <c:pt idx="2">
                  <c:v>160.46997715947927</c:v>
                </c:pt>
                <c:pt idx="3">
                  <c:v>150.90413335427621</c:v>
                </c:pt>
                <c:pt idx="4">
                  <c:v>146.71513862636471</c:v>
                </c:pt>
                <c:pt idx="5">
                  <c:v>149.92266998033043</c:v>
                </c:pt>
                <c:pt idx="6">
                  <c:v>186</c:v>
                </c:pt>
                <c:pt idx="7">
                  <c:v>153.32771386677723</c:v>
                </c:pt>
                <c:pt idx="8">
                  <c:v>162.2039968722284</c:v>
                </c:pt>
                <c:pt idx="9">
                  <c:v>163.66349957636385</c:v>
                </c:pt>
                <c:pt idx="10">
                  <c:v>142.14088418448949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Siffror!$AA$20</c:f>
              <c:strCache>
                <c:ptCount val="1"/>
                <c:pt idx="0">
                  <c:v>S3 Median</c:v>
                </c:pt>
              </c:strCache>
            </c:strRef>
          </c:tx>
          <c:spPr>
            <a:pattFill prst="pct5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Siffror!$AA$21:$AA$33</c:f>
              <c:numCache>
                <c:formatCode>0.0</c:formatCode>
                <c:ptCount val="13"/>
                <c:pt idx="0">
                  <c:v>20.384199050594461</c:v>
                </c:pt>
                <c:pt idx="1">
                  <c:v>24.806473169540066</c:v>
                </c:pt>
                <c:pt idx="2">
                  <c:v>24.08002284052073</c:v>
                </c:pt>
                <c:pt idx="3">
                  <c:v>16.095866645723774</c:v>
                </c:pt>
                <c:pt idx="4">
                  <c:v>22.007083595857534</c:v>
                </c:pt>
                <c:pt idx="5">
                  <c:v>27.227330019669573</c:v>
                </c:pt>
                <c:pt idx="6">
                  <c:v>0</c:v>
                </c:pt>
                <c:pt idx="7">
                  <c:v>22.938952799889439</c:v>
                </c:pt>
                <c:pt idx="8">
                  <c:v>21.421003127771584</c:v>
                </c:pt>
                <c:pt idx="9">
                  <c:v>16.862816213109809</c:v>
                </c:pt>
                <c:pt idx="10">
                  <c:v>19.125782482177183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Siffror!$AB$20</c:f>
              <c:strCache>
                <c:ptCount val="1"/>
                <c:pt idx="0">
                  <c:v>S3 Övre</c:v>
                </c:pt>
              </c:strCache>
            </c:strRef>
          </c:tx>
          <c:spPr>
            <a:pattFill prst="ltHorz">
              <a:fgClr>
                <a:schemeClr val="accent1"/>
              </a:fgClr>
              <a:bgClr>
                <a:schemeClr val="bg1"/>
              </a:bgClr>
            </a:pattFill>
            <a:ln cmpd="dbl"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Siffror!$AB$21:$AB$33</c:f>
              <c:numCache>
                <c:formatCode>0.0</c:formatCode>
                <c:ptCount val="13"/>
                <c:pt idx="0">
                  <c:v>20.384199050594461</c:v>
                </c:pt>
                <c:pt idx="1">
                  <c:v>24.806473169540066</c:v>
                </c:pt>
                <c:pt idx="2">
                  <c:v>24.08002284052073</c:v>
                </c:pt>
                <c:pt idx="3">
                  <c:v>16.095866645723774</c:v>
                </c:pt>
                <c:pt idx="4">
                  <c:v>22.007083595857534</c:v>
                </c:pt>
                <c:pt idx="5">
                  <c:v>27.227330019669573</c:v>
                </c:pt>
                <c:pt idx="6">
                  <c:v>0</c:v>
                </c:pt>
                <c:pt idx="7">
                  <c:v>22.938952799889439</c:v>
                </c:pt>
                <c:pt idx="8">
                  <c:v>21.421003127771584</c:v>
                </c:pt>
                <c:pt idx="9">
                  <c:v>16.862816213109809</c:v>
                </c:pt>
                <c:pt idx="10">
                  <c:v>19.125782482177183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900928"/>
        <c:axId val="91923200"/>
      </c:barChart>
      <c:catAx>
        <c:axId val="91900928"/>
        <c:scaling>
          <c:orientation val="minMax"/>
        </c:scaling>
        <c:delete val="0"/>
        <c:axPos val="b"/>
        <c:majorTickMark val="out"/>
        <c:minorTickMark val="none"/>
        <c:tickLblPos val="nextTo"/>
        <c:crossAx val="91923200"/>
        <c:crosses val="autoZero"/>
        <c:auto val="1"/>
        <c:lblAlgn val="ctr"/>
        <c:lblOffset val="100"/>
        <c:noMultiLvlLbl val="0"/>
      </c:catAx>
      <c:valAx>
        <c:axId val="91923200"/>
        <c:scaling>
          <c:orientation val="minMax"/>
        </c:scaling>
        <c:delete val="0"/>
        <c:axPos val="l"/>
        <c:majorGridlines/>
        <c:minorGridlines/>
        <c:numFmt formatCode="0.0" sourceLinked="1"/>
        <c:majorTickMark val="out"/>
        <c:minorTickMark val="out"/>
        <c:tickLblPos val="nextTo"/>
        <c:crossAx val="91900928"/>
        <c:crosses val="autoZero"/>
        <c:crossBetween val="between"/>
        <c:majorUnit val="10"/>
        <c:minorUnit val="1"/>
      </c:valAx>
      <c:spPr>
        <a:noFill/>
        <a:scene3d>
          <a:camera prst="orthographicFront"/>
          <a:lightRig rig="threePt" dir="t"/>
        </a:scene3d>
        <a:sp3d>
          <a:bevelT/>
        </a:sp3d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Siffror!$AC$20</c:f>
              <c:strCache>
                <c:ptCount val="1"/>
                <c:pt idx="0">
                  <c:v>S4 Undre</c:v>
                </c:pt>
              </c:strCache>
            </c:strRef>
          </c:tx>
          <c:spPr>
            <a:pattFill prst="trellis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Siffror!$AC$21:$AC$33</c:f>
              <c:numCache>
                <c:formatCode>0.0</c:formatCode>
                <c:ptCount val="13"/>
                <c:pt idx="0">
                  <c:v>146.18332081396025</c:v>
                </c:pt>
                <c:pt idx="1">
                  <c:v>153.17777368677781</c:v>
                </c:pt>
                <c:pt idx="2">
                  <c:v>160.51805909510236</c:v>
                </c:pt>
                <c:pt idx="3">
                  <c:v>144.4346030089024</c:v>
                </c:pt>
                <c:pt idx="4">
                  <c:v>150.52213949863079</c:v>
                </c:pt>
                <c:pt idx="5">
                  <c:v>149.63786461296732</c:v>
                </c:pt>
                <c:pt idx="6">
                  <c:v>147</c:v>
                </c:pt>
                <c:pt idx="7">
                  <c:v>162.20289987070623</c:v>
                </c:pt>
                <c:pt idx="8">
                  <c:v>155.20173617237188</c:v>
                </c:pt>
                <c:pt idx="9">
                  <c:v>156.40075270035609</c:v>
                </c:pt>
                <c:pt idx="10">
                  <c:v>146.0197075620971</c:v>
                </c:pt>
                <c:pt idx="11">
                  <c:v>0</c:v>
                </c:pt>
                <c:pt idx="12">
                  <c:v>132</c:v>
                </c:pt>
              </c:numCache>
            </c:numRef>
          </c:val>
        </c:ser>
        <c:ser>
          <c:idx val="1"/>
          <c:order val="1"/>
          <c:tx>
            <c:strRef>
              <c:f>Siffror!$AD$20</c:f>
              <c:strCache>
                <c:ptCount val="1"/>
                <c:pt idx="0">
                  <c:v>S4 Median</c:v>
                </c:pt>
              </c:strCache>
            </c:strRef>
          </c:tx>
          <c:spPr>
            <a:pattFill prst="pct5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Siffror!$AD$21:$AD$33</c:f>
              <c:numCache>
                <c:formatCode>0.0</c:formatCode>
                <c:ptCount val="13"/>
                <c:pt idx="0">
                  <c:v>25.757855656627971</c:v>
                </c:pt>
                <c:pt idx="1">
                  <c:v>18.586932195575109</c:v>
                </c:pt>
                <c:pt idx="2">
                  <c:v>26.431940904897619</c:v>
                </c:pt>
                <c:pt idx="3">
                  <c:v>27.065396991097586</c:v>
                </c:pt>
                <c:pt idx="4">
                  <c:v>16.419036971957436</c:v>
                </c:pt>
                <c:pt idx="5">
                  <c:v>24.212135387032678</c:v>
                </c:pt>
                <c:pt idx="6">
                  <c:v>0</c:v>
                </c:pt>
                <c:pt idx="7">
                  <c:v>25.484600129293771</c:v>
                </c:pt>
                <c:pt idx="8">
                  <c:v>32.445322651157539</c:v>
                </c:pt>
                <c:pt idx="9">
                  <c:v>23.249247299643919</c:v>
                </c:pt>
                <c:pt idx="10">
                  <c:v>18.313625771236261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Siffror!$AE$20</c:f>
              <c:strCache>
                <c:ptCount val="1"/>
                <c:pt idx="0">
                  <c:v>S4 Övre</c:v>
                </c:pt>
              </c:strCache>
            </c:strRef>
          </c:tx>
          <c:spPr>
            <a:pattFill prst="ltHorz">
              <a:fgClr>
                <a:schemeClr val="accent1"/>
              </a:fgClr>
              <a:bgClr>
                <a:schemeClr val="bg1"/>
              </a:bgClr>
            </a:pattFill>
            <a:ln cmpd="dbl"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Siffror!$M$21:$M$33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PL</c:v>
                </c:pt>
                <c:pt idx="11">
                  <c:v>GS</c:v>
                </c:pt>
                <c:pt idx="12">
                  <c:v>MonE</c:v>
                </c:pt>
              </c:strCache>
            </c:strRef>
          </c:cat>
          <c:val>
            <c:numRef>
              <c:f>Siffror!$AE$21:$AE$33</c:f>
              <c:numCache>
                <c:formatCode>0.0</c:formatCode>
                <c:ptCount val="13"/>
                <c:pt idx="0">
                  <c:v>25.757855656627971</c:v>
                </c:pt>
                <c:pt idx="1">
                  <c:v>18.586932195575109</c:v>
                </c:pt>
                <c:pt idx="2">
                  <c:v>26.431940904897619</c:v>
                </c:pt>
                <c:pt idx="3">
                  <c:v>27.065396991097586</c:v>
                </c:pt>
                <c:pt idx="4">
                  <c:v>16.419036971957436</c:v>
                </c:pt>
                <c:pt idx="5">
                  <c:v>24.212135387032678</c:v>
                </c:pt>
                <c:pt idx="6">
                  <c:v>0</c:v>
                </c:pt>
                <c:pt idx="7">
                  <c:v>25.484600129293771</c:v>
                </c:pt>
                <c:pt idx="8">
                  <c:v>32.445322651157539</c:v>
                </c:pt>
                <c:pt idx="9">
                  <c:v>23.249247299643919</c:v>
                </c:pt>
                <c:pt idx="10">
                  <c:v>18.313625771236261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2084864"/>
        <c:axId val="92090752"/>
      </c:barChart>
      <c:catAx>
        <c:axId val="92084864"/>
        <c:scaling>
          <c:orientation val="minMax"/>
        </c:scaling>
        <c:delete val="0"/>
        <c:axPos val="b"/>
        <c:majorTickMark val="out"/>
        <c:minorTickMark val="none"/>
        <c:tickLblPos val="nextTo"/>
        <c:crossAx val="92090752"/>
        <c:crosses val="autoZero"/>
        <c:auto val="1"/>
        <c:lblAlgn val="ctr"/>
        <c:lblOffset val="100"/>
        <c:noMultiLvlLbl val="0"/>
      </c:catAx>
      <c:valAx>
        <c:axId val="92090752"/>
        <c:scaling>
          <c:orientation val="minMax"/>
        </c:scaling>
        <c:delete val="0"/>
        <c:axPos val="l"/>
        <c:majorGridlines/>
        <c:minorGridlines/>
        <c:numFmt formatCode="0.0" sourceLinked="1"/>
        <c:majorTickMark val="out"/>
        <c:minorTickMark val="out"/>
        <c:tickLblPos val="nextTo"/>
        <c:crossAx val="92084864"/>
        <c:crosses val="autoZero"/>
        <c:crossBetween val="between"/>
        <c:majorUnit val="10"/>
        <c:minorUnit val="1"/>
      </c:valAx>
      <c:spPr>
        <a:noFill/>
        <a:scene3d>
          <a:camera prst="orthographicFront"/>
          <a:lightRig rig="threePt" dir="t"/>
        </a:scene3d>
        <a:sp3d>
          <a:bevelT/>
        </a:sp3d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Mats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Siffror!$N$111</c:f>
              <c:strCache>
                <c:ptCount val="1"/>
                <c:pt idx="0">
                  <c:v>MJ</c:v>
                </c:pt>
              </c:strCache>
            </c:strRef>
          </c:tx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Siffror!$N$112:$N$127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2.8169014084507045</c:v>
                </c:pt>
                <c:pt idx="3">
                  <c:v>5.6338028169014089</c:v>
                </c:pt>
                <c:pt idx="4">
                  <c:v>12.676056338028168</c:v>
                </c:pt>
                <c:pt idx="5">
                  <c:v>12.676056338028168</c:v>
                </c:pt>
                <c:pt idx="6">
                  <c:v>25.352112676056336</c:v>
                </c:pt>
                <c:pt idx="7">
                  <c:v>14.084507042253522</c:v>
                </c:pt>
                <c:pt idx="8">
                  <c:v>11.267605633802818</c:v>
                </c:pt>
                <c:pt idx="9">
                  <c:v>8.4507042253521121</c:v>
                </c:pt>
                <c:pt idx="10">
                  <c:v>1.4084507042253522</c:v>
                </c:pt>
                <c:pt idx="11">
                  <c:v>4.225352112676056</c:v>
                </c:pt>
                <c:pt idx="12">
                  <c:v>0</c:v>
                </c:pt>
                <c:pt idx="13">
                  <c:v>1.4084507042253522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Siffror!$Z$111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Siffror!$Z$112:$Z$127</c:f>
              <c:numCache>
                <c:formatCode>0.0</c:formatCode>
                <c:ptCount val="16"/>
                <c:pt idx="0">
                  <c:v>0.83160083160083165</c:v>
                </c:pt>
                <c:pt idx="1">
                  <c:v>1.4553014553014554</c:v>
                </c:pt>
                <c:pt idx="2">
                  <c:v>5.6133056133056138</c:v>
                </c:pt>
                <c:pt idx="3">
                  <c:v>8.3160083160083165</c:v>
                </c:pt>
                <c:pt idx="4">
                  <c:v>15.800415800415802</c:v>
                </c:pt>
                <c:pt idx="5">
                  <c:v>15.800415800415802</c:v>
                </c:pt>
                <c:pt idx="6">
                  <c:v>12.058212058212058</c:v>
                </c:pt>
                <c:pt idx="7">
                  <c:v>13.097713097713099</c:v>
                </c:pt>
                <c:pt idx="8">
                  <c:v>10.395010395010395</c:v>
                </c:pt>
                <c:pt idx="9">
                  <c:v>8.3160083160083165</c:v>
                </c:pt>
                <c:pt idx="10">
                  <c:v>3.5343035343035343</c:v>
                </c:pt>
                <c:pt idx="11">
                  <c:v>1.4553014553014554</c:v>
                </c:pt>
                <c:pt idx="12">
                  <c:v>1.6632016632016633</c:v>
                </c:pt>
                <c:pt idx="13">
                  <c:v>0.62370062370062374</c:v>
                </c:pt>
                <c:pt idx="14">
                  <c:v>0.62370062370062374</c:v>
                </c:pt>
                <c:pt idx="15">
                  <c:v>0.41580041580041582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105344"/>
        <c:axId val="93585792"/>
      </c:lineChart>
      <c:catAx>
        <c:axId val="92105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3585792"/>
        <c:crosses val="autoZero"/>
        <c:auto val="1"/>
        <c:lblAlgn val="ctr"/>
        <c:lblOffset val="100"/>
        <c:noMultiLvlLbl val="0"/>
      </c:catAx>
      <c:valAx>
        <c:axId val="93585792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92105344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Stickan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Siffror!$M$111</c:f>
              <c:strCache>
                <c:ptCount val="1"/>
                <c:pt idx="0">
                  <c:v>SN</c:v>
                </c:pt>
              </c:strCache>
            </c:strRef>
          </c:tx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Siffror!$M$112:$M$127</c:f>
              <c:numCache>
                <c:formatCode>0.0</c:formatCode>
                <c:ptCount val="16"/>
                <c:pt idx="0">
                  <c:v>0</c:v>
                </c:pt>
                <c:pt idx="1">
                  <c:v>4.2857142857142856</c:v>
                </c:pt>
                <c:pt idx="2">
                  <c:v>4.2857142857142856</c:v>
                </c:pt>
                <c:pt idx="3">
                  <c:v>5.7142857142857144</c:v>
                </c:pt>
                <c:pt idx="4">
                  <c:v>11.428571428571429</c:v>
                </c:pt>
                <c:pt idx="5">
                  <c:v>15.714285714285714</c:v>
                </c:pt>
                <c:pt idx="6">
                  <c:v>12.857142857142856</c:v>
                </c:pt>
                <c:pt idx="7">
                  <c:v>21.428571428571427</c:v>
                </c:pt>
                <c:pt idx="8">
                  <c:v>12.857142857142856</c:v>
                </c:pt>
                <c:pt idx="9">
                  <c:v>5.7142857142857144</c:v>
                </c:pt>
                <c:pt idx="10">
                  <c:v>5.7142857142857144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Siffror!$Z$111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Siffror!$Z$112:$Z$127</c:f>
              <c:numCache>
                <c:formatCode>0.0</c:formatCode>
                <c:ptCount val="16"/>
                <c:pt idx="0">
                  <c:v>0.83160083160083165</c:v>
                </c:pt>
                <c:pt idx="1">
                  <c:v>1.4553014553014554</c:v>
                </c:pt>
                <c:pt idx="2">
                  <c:v>5.6133056133056138</c:v>
                </c:pt>
                <c:pt idx="3">
                  <c:v>8.3160083160083165</c:v>
                </c:pt>
                <c:pt idx="4">
                  <c:v>15.800415800415802</c:v>
                </c:pt>
                <c:pt idx="5">
                  <c:v>15.800415800415802</c:v>
                </c:pt>
                <c:pt idx="6">
                  <c:v>12.058212058212058</c:v>
                </c:pt>
                <c:pt idx="7">
                  <c:v>13.097713097713099</c:v>
                </c:pt>
                <c:pt idx="8">
                  <c:v>10.395010395010395</c:v>
                </c:pt>
                <c:pt idx="9">
                  <c:v>8.3160083160083165</c:v>
                </c:pt>
                <c:pt idx="10">
                  <c:v>3.5343035343035343</c:v>
                </c:pt>
                <c:pt idx="11">
                  <c:v>1.4553014553014554</c:v>
                </c:pt>
                <c:pt idx="12">
                  <c:v>1.6632016632016633</c:v>
                </c:pt>
                <c:pt idx="13">
                  <c:v>0.62370062370062374</c:v>
                </c:pt>
                <c:pt idx="14">
                  <c:v>0.62370062370062374</c:v>
                </c:pt>
                <c:pt idx="15">
                  <c:v>0.41580041580041582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986880"/>
        <c:axId val="40109184"/>
      </c:lineChart>
      <c:catAx>
        <c:axId val="106986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109184"/>
        <c:crosses val="autoZero"/>
        <c:auto val="1"/>
        <c:lblAlgn val="ctr"/>
        <c:lblOffset val="100"/>
        <c:noMultiLvlLbl val="0"/>
      </c:catAx>
      <c:valAx>
        <c:axId val="40109184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106986880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Leif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Siffror!$O$111</c:f>
              <c:strCache>
                <c:ptCount val="1"/>
                <c:pt idx="0">
                  <c:v>LB</c:v>
                </c:pt>
              </c:strCache>
            </c:strRef>
          </c:tx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Siffror!$O$112:$O$127</c:f>
              <c:numCache>
                <c:formatCode>0.0</c:formatCode>
                <c:ptCount val="16"/>
                <c:pt idx="0">
                  <c:v>0</c:v>
                </c:pt>
                <c:pt idx="1">
                  <c:v>1.2195121951219512</c:v>
                </c:pt>
                <c:pt idx="2">
                  <c:v>1.2195121951219512</c:v>
                </c:pt>
                <c:pt idx="3">
                  <c:v>4.8780487804878048</c:v>
                </c:pt>
                <c:pt idx="4">
                  <c:v>8.536585365853659</c:v>
                </c:pt>
                <c:pt idx="5">
                  <c:v>21.951219512195124</c:v>
                </c:pt>
                <c:pt idx="6">
                  <c:v>10.975609756097562</c:v>
                </c:pt>
                <c:pt idx="7">
                  <c:v>20.73170731707317</c:v>
                </c:pt>
                <c:pt idx="8">
                  <c:v>9.7560975609756095</c:v>
                </c:pt>
                <c:pt idx="9">
                  <c:v>6.0975609756097562</c:v>
                </c:pt>
                <c:pt idx="10">
                  <c:v>4.8780487804878048</c:v>
                </c:pt>
                <c:pt idx="11">
                  <c:v>3.6585365853658534</c:v>
                </c:pt>
                <c:pt idx="12">
                  <c:v>4.8780487804878048</c:v>
                </c:pt>
                <c:pt idx="13">
                  <c:v>0</c:v>
                </c:pt>
                <c:pt idx="14">
                  <c:v>1.2195121951219512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Siffror!$Z$111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Siffror!$Z$112:$Z$127</c:f>
              <c:numCache>
                <c:formatCode>0.0</c:formatCode>
                <c:ptCount val="16"/>
                <c:pt idx="0">
                  <c:v>0.83160083160083165</c:v>
                </c:pt>
                <c:pt idx="1">
                  <c:v>1.4553014553014554</c:v>
                </c:pt>
                <c:pt idx="2">
                  <c:v>5.6133056133056138</c:v>
                </c:pt>
                <c:pt idx="3">
                  <c:v>8.3160083160083165</c:v>
                </c:pt>
                <c:pt idx="4">
                  <c:v>15.800415800415802</c:v>
                </c:pt>
                <c:pt idx="5">
                  <c:v>15.800415800415802</c:v>
                </c:pt>
                <c:pt idx="6">
                  <c:v>12.058212058212058</c:v>
                </c:pt>
                <c:pt idx="7">
                  <c:v>13.097713097713099</c:v>
                </c:pt>
                <c:pt idx="8">
                  <c:v>10.395010395010395</c:v>
                </c:pt>
                <c:pt idx="9">
                  <c:v>8.3160083160083165</c:v>
                </c:pt>
                <c:pt idx="10">
                  <c:v>3.5343035343035343</c:v>
                </c:pt>
                <c:pt idx="11">
                  <c:v>1.4553014553014554</c:v>
                </c:pt>
                <c:pt idx="12">
                  <c:v>1.6632016632016633</c:v>
                </c:pt>
                <c:pt idx="13">
                  <c:v>0.62370062370062374</c:v>
                </c:pt>
                <c:pt idx="14">
                  <c:v>0.62370062370062374</c:v>
                </c:pt>
                <c:pt idx="15">
                  <c:v>0.41580041580041582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126720"/>
        <c:axId val="40132608"/>
      </c:lineChart>
      <c:catAx>
        <c:axId val="40126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132608"/>
        <c:crosses val="autoZero"/>
        <c:auto val="1"/>
        <c:lblAlgn val="ctr"/>
        <c:lblOffset val="100"/>
        <c:noMultiLvlLbl val="0"/>
      </c:catAx>
      <c:valAx>
        <c:axId val="40132608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40126720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Anette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Siffror!$P$111</c:f>
              <c:strCache>
                <c:ptCount val="1"/>
                <c:pt idx="0">
                  <c:v>AP</c:v>
                </c:pt>
              </c:strCache>
            </c:strRef>
          </c:tx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Siffror!$P$112:$P$127</c:f>
              <c:numCache>
                <c:formatCode>0.0</c:formatCode>
                <c:ptCount val="16"/>
                <c:pt idx="0">
                  <c:v>0</c:v>
                </c:pt>
                <c:pt idx="1">
                  <c:v>3.7037037037037033</c:v>
                </c:pt>
                <c:pt idx="2">
                  <c:v>5.5555555555555554</c:v>
                </c:pt>
                <c:pt idx="3">
                  <c:v>14.814814814814813</c:v>
                </c:pt>
                <c:pt idx="4">
                  <c:v>27.777777777777779</c:v>
                </c:pt>
                <c:pt idx="5">
                  <c:v>12.962962962962962</c:v>
                </c:pt>
                <c:pt idx="6">
                  <c:v>5.5555555555555554</c:v>
                </c:pt>
                <c:pt idx="7">
                  <c:v>9.2592592592592595</c:v>
                </c:pt>
                <c:pt idx="8">
                  <c:v>7.4074074074074066</c:v>
                </c:pt>
                <c:pt idx="9">
                  <c:v>9.2592592592592595</c:v>
                </c:pt>
                <c:pt idx="10">
                  <c:v>0</c:v>
                </c:pt>
                <c:pt idx="11">
                  <c:v>1.8518518518518516</c:v>
                </c:pt>
                <c:pt idx="12">
                  <c:v>1.8518518518518516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Siffror!$Z$111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Siffror!$Z$112:$Z$127</c:f>
              <c:numCache>
                <c:formatCode>0.0</c:formatCode>
                <c:ptCount val="16"/>
                <c:pt idx="0">
                  <c:v>0.83160083160083165</c:v>
                </c:pt>
                <c:pt idx="1">
                  <c:v>1.4553014553014554</c:v>
                </c:pt>
                <c:pt idx="2">
                  <c:v>5.6133056133056138</c:v>
                </c:pt>
                <c:pt idx="3">
                  <c:v>8.3160083160083165</c:v>
                </c:pt>
                <c:pt idx="4">
                  <c:v>15.800415800415802</c:v>
                </c:pt>
                <c:pt idx="5">
                  <c:v>15.800415800415802</c:v>
                </c:pt>
                <c:pt idx="6">
                  <c:v>12.058212058212058</c:v>
                </c:pt>
                <c:pt idx="7">
                  <c:v>13.097713097713099</c:v>
                </c:pt>
                <c:pt idx="8">
                  <c:v>10.395010395010395</c:v>
                </c:pt>
                <c:pt idx="9">
                  <c:v>8.3160083160083165</c:v>
                </c:pt>
                <c:pt idx="10">
                  <c:v>3.5343035343035343</c:v>
                </c:pt>
                <c:pt idx="11">
                  <c:v>1.4553014553014554</c:v>
                </c:pt>
                <c:pt idx="12">
                  <c:v>1.6632016632016633</c:v>
                </c:pt>
                <c:pt idx="13">
                  <c:v>0.62370062370062374</c:v>
                </c:pt>
                <c:pt idx="14">
                  <c:v>0.62370062370062374</c:v>
                </c:pt>
                <c:pt idx="15">
                  <c:v>0.41580041580041582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260736"/>
        <c:axId val="40262272"/>
      </c:lineChart>
      <c:catAx>
        <c:axId val="40260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262272"/>
        <c:crosses val="autoZero"/>
        <c:auto val="1"/>
        <c:lblAlgn val="ctr"/>
        <c:lblOffset val="100"/>
        <c:noMultiLvlLbl val="0"/>
      </c:catAx>
      <c:valAx>
        <c:axId val="40262272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40260736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Mattias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Siffror!$Q$111</c:f>
              <c:strCache>
                <c:ptCount val="1"/>
                <c:pt idx="0">
                  <c:v>ME</c:v>
                </c:pt>
              </c:strCache>
            </c:strRef>
          </c:tx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Siffror!$Q$112:$Q$127</c:f>
              <c:numCache>
                <c:formatCode>0.0</c:formatCode>
                <c:ptCount val="16"/>
                <c:pt idx="0">
                  <c:v>0</c:v>
                </c:pt>
                <c:pt idx="1">
                  <c:v>2.8169014084507045</c:v>
                </c:pt>
                <c:pt idx="2">
                  <c:v>9.8591549295774641</c:v>
                </c:pt>
                <c:pt idx="3">
                  <c:v>7.042253521126761</c:v>
                </c:pt>
                <c:pt idx="4">
                  <c:v>11.267605633802818</c:v>
                </c:pt>
                <c:pt idx="5">
                  <c:v>19.718309859154928</c:v>
                </c:pt>
                <c:pt idx="6">
                  <c:v>12.676056338028168</c:v>
                </c:pt>
                <c:pt idx="7">
                  <c:v>11.267605633802818</c:v>
                </c:pt>
                <c:pt idx="8">
                  <c:v>9.8591549295774641</c:v>
                </c:pt>
                <c:pt idx="9">
                  <c:v>9.8591549295774641</c:v>
                </c:pt>
                <c:pt idx="10">
                  <c:v>2.8169014084507045</c:v>
                </c:pt>
                <c:pt idx="11">
                  <c:v>0</c:v>
                </c:pt>
                <c:pt idx="12">
                  <c:v>1.4084507042253522</c:v>
                </c:pt>
                <c:pt idx="13">
                  <c:v>0</c:v>
                </c:pt>
                <c:pt idx="14">
                  <c:v>1.4084507042253522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Siffror!$Z$111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Siffror!$L$112:$L$127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Siffror!$Z$112:$Z$127</c:f>
              <c:numCache>
                <c:formatCode>0.0</c:formatCode>
                <c:ptCount val="16"/>
                <c:pt idx="0">
                  <c:v>0.83160083160083165</c:v>
                </c:pt>
                <c:pt idx="1">
                  <c:v>1.4553014553014554</c:v>
                </c:pt>
                <c:pt idx="2">
                  <c:v>5.6133056133056138</c:v>
                </c:pt>
                <c:pt idx="3">
                  <c:v>8.3160083160083165</c:v>
                </c:pt>
                <c:pt idx="4">
                  <c:v>15.800415800415802</c:v>
                </c:pt>
                <c:pt idx="5">
                  <c:v>15.800415800415802</c:v>
                </c:pt>
                <c:pt idx="6">
                  <c:v>12.058212058212058</c:v>
                </c:pt>
                <c:pt idx="7">
                  <c:v>13.097713097713099</c:v>
                </c:pt>
                <c:pt idx="8">
                  <c:v>10.395010395010395</c:v>
                </c:pt>
                <c:pt idx="9">
                  <c:v>8.3160083160083165</c:v>
                </c:pt>
                <c:pt idx="10">
                  <c:v>3.5343035343035343</c:v>
                </c:pt>
                <c:pt idx="11">
                  <c:v>1.4553014553014554</c:v>
                </c:pt>
                <c:pt idx="12">
                  <c:v>1.6632016632016633</c:v>
                </c:pt>
                <c:pt idx="13">
                  <c:v>0.62370062370062374</c:v>
                </c:pt>
                <c:pt idx="14">
                  <c:v>0.62370062370062374</c:v>
                </c:pt>
                <c:pt idx="15">
                  <c:v>0.41580041580041582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284160"/>
        <c:axId val="40285696"/>
      </c:lineChart>
      <c:catAx>
        <c:axId val="4028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285696"/>
        <c:crosses val="autoZero"/>
        <c:auto val="1"/>
        <c:lblAlgn val="ctr"/>
        <c:lblOffset val="100"/>
        <c:noMultiLvlLbl val="0"/>
      </c:catAx>
      <c:valAx>
        <c:axId val="40285696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40284160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 title="Serieresultat Fördelning - SN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399"/>
  <sheetViews>
    <sheetView tabSelected="1" topLeftCell="A373" workbookViewId="0">
      <selection activeCell="V15" sqref="V15"/>
    </sheetView>
  </sheetViews>
  <sheetFormatPr defaultRowHeight="15" x14ac:dyDescent="0.25"/>
  <cols>
    <col min="1" max="1" width="10.42578125" bestFit="1" customWidth="1"/>
    <col min="12" max="12" width="12.42578125" bestFit="1" customWidth="1"/>
    <col min="13" max="13" width="10.140625" bestFit="1" customWidth="1"/>
    <col min="16" max="16" width="10.140625" bestFit="1" customWidth="1"/>
    <col min="19" max="19" width="10.140625" bestFit="1" customWidth="1"/>
    <col min="22" max="22" width="11.85546875" bestFit="1" customWidth="1"/>
    <col min="24" max="24" width="11.85546875" bestFit="1" customWidth="1"/>
    <col min="61" max="61" width="10.85546875" bestFit="1" customWidth="1"/>
  </cols>
  <sheetData>
    <row r="1" spans="1:28" x14ac:dyDescent="0.25">
      <c r="A1" s="20">
        <v>41531</v>
      </c>
      <c r="B1" s="21"/>
      <c r="C1" s="21" t="s">
        <v>95</v>
      </c>
      <c r="D1" s="21"/>
      <c r="E1" s="21" t="s">
        <v>87</v>
      </c>
      <c r="F1" s="21"/>
      <c r="G1" s="21">
        <v>9</v>
      </c>
      <c r="H1" s="22">
        <v>10</v>
      </c>
    </row>
    <row r="2" spans="1:28" thickBot="1" x14ac:dyDescent="0.4">
      <c r="A2" s="12" t="s">
        <v>14</v>
      </c>
      <c r="B2" s="23"/>
      <c r="C2" s="23"/>
      <c r="D2" s="23"/>
      <c r="E2" s="23"/>
      <c r="F2" s="23"/>
      <c r="G2" s="23" t="s">
        <v>40</v>
      </c>
      <c r="H2" s="24">
        <v>3</v>
      </c>
    </row>
    <row r="3" spans="1:28" ht="15.75" thickBot="1" x14ac:dyDescent="0.3">
      <c r="A3" s="13"/>
      <c r="B3" s="17" t="s">
        <v>0</v>
      </c>
      <c r="C3" s="17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8" t="s">
        <v>38</v>
      </c>
      <c r="J3" s="42" t="s">
        <v>125</v>
      </c>
      <c r="K3" s="42" t="s">
        <v>133</v>
      </c>
      <c r="L3" s="42" t="s">
        <v>134</v>
      </c>
      <c r="N3" t="s">
        <v>45</v>
      </c>
      <c r="O3" t="s">
        <v>46</v>
      </c>
      <c r="P3" t="s">
        <v>47</v>
      </c>
      <c r="Q3" t="s">
        <v>48</v>
      </c>
      <c r="R3" t="s">
        <v>49</v>
      </c>
      <c r="S3" t="s">
        <v>50</v>
      </c>
      <c r="T3" t="s">
        <v>51</v>
      </c>
      <c r="U3" t="s">
        <v>52</v>
      </c>
      <c r="V3" t="s">
        <v>41</v>
      </c>
      <c r="W3" t="s">
        <v>42</v>
      </c>
      <c r="X3" t="s">
        <v>43</v>
      </c>
      <c r="Y3" t="s">
        <v>44</v>
      </c>
      <c r="Z3" t="s">
        <v>53</v>
      </c>
      <c r="AA3" t="s">
        <v>55</v>
      </c>
      <c r="AB3" t="s">
        <v>56</v>
      </c>
    </row>
    <row r="4" spans="1:28" ht="14.45" x14ac:dyDescent="0.35">
      <c r="A4" s="14" t="s">
        <v>6</v>
      </c>
      <c r="B4" s="8"/>
      <c r="C4" s="8"/>
      <c r="D4" s="8"/>
      <c r="E4" s="8"/>
      <c r="F4" s="8"/>
      <c r="G4" s="8"/>
      <c r="H4" s="9"/>
      <c r="K4">
        <v>5636</v>
      </c>
      <c r="L4">
        <v>5712</v>
      </c>
      <c r="M4" t="s">
        <v>6</v>
      </c>
      <c r="N4">
        <f>SUM(B4,B22,B40,B58,B76,B94,B113,B132,B151,B170,B188,B206,B224,B242,B260,B278,B296,B314,B332,B350,B368,B386)</f>
        <v>3156</v>
      </c>
      <c r="O4">
        <f>SUM(C4,C22,C40,C58,C76,C94,C113,C132,C151,C170,C188,C206,C224,C242,C260,C278,C296,C314,C332,C350,C368,C386)</f>
        <v>3157</v>
      </c>
      <c r="P4">
        <f>SUM(D4,D22,D40,D58,D76,D94,D113,D132,D151,D170,D188,D206,D224,D242,D260,D278,D296,D314,D332,D350,D368,D386)</f>
        <v>2994</v>
      </c>
      <c r="Q4">
        <f>SUM(E4,E22,E40,E58,E76,E94,E113,E132,E151,E170,E188,E206,E224,E242,E260,E278,E296,E314,E332,E350,E368,E386)</f>
        <v>2923</v>
      </c>
      <c r="R4">
        <f>COUNT(B4,B22,B40,B58,B76,B94,B113,B132,B151,B170,B188,B206,B224,B242,B260,B278,B296,B314,B332,B350,B368,B386)</f>
        <v>18</v>
      </c>
      <c r="S4">
        <f>COUNT(C4,C22,C40,C58,C76,C94,C113,C132,C151,C170,C188,C206,C224,C242,C260,C278,C296,C314,C332,C350,C368,C386)</f>
        <v>18</v>
      </c>
      <c r="T4">
        <f>COUNT(D4,D22,D40,D58,D76,D94,D113,D132,D151,D170,D188,D206,D224,D242,D260,D278,D296,D314,D332,D350,D368,D386)</f>
        <v>17</v>
      </c>
      <c r="U4">
        <f>COUNT(E4,E22,E40,E58,E76,E94,E113,E132,E151,E170,E188,E206,E224,E242,E260,E278,E296,E314,E332,E350,E368,E386)</f>
        <v>17</v>
      </c>
      <c r="V4" s="1">
        <f>$N$4/$R$4</f>
        <v>175.33333333333334</v>
      </c>
      <c r="W4" s="1">
        <f>$O$4/$S$4</f>
        <v>175.38888888888889</v>
      </c>
      <c r="X4" s="1">
        <f>$P$4/$T$4</f>
        <v>176.11764705882354</v>
      </c>
      <c r="Y4" s="1">
        <f>$Q$4/$U$4</f>
        <v>171.94117647058823</v>
      </c>
      <c r="Z4" s="1">
        <f>SUM(V4:Y4)/(COUNT(V4:Y4))</f>
        <v>174.69526143790853</v>
      </c>
      <c r="AA4">
        <f>SUM(G4,G22,G40,G58,G76,G94,G113,G132,G151,G170,G188,G206,G224,G242,G260,G278,G296,G314,G332,G350,G368,G386)</f>
        <v>28</v>
      </c>
      <c r="AB4" s="3">
        <f>AA4/SUM(R4:U4)</f>
        <v>0.4</v>
      </c>
    </row>
    <row r="5" spans="1:28" ht="14.45" x14ac:dyDescent="0.35">
      <c r="A5" s="15" t="s">
        <v>7</v>
      </c>
      <c r="B5" s="4">
        <v>190</v>
      </c>
      <c r="C5" s="4">
        <v>226</v>
      </c>
      <c r="D5" s="4">
        <v>178</v>
      </c>
      <c r="E5" s="4">
        <v>172</v>
      </c>
      <c r="F5" s="4">
        <f t="shared" ref="F5:F14" si="0">SUM(B5:E5)</f>
        <v>766</v>
      </c>
      <c r="G5" s="4">
        <v>3</v>
      </c>
      <c r="H5" s="7">
        <f t="shared" ref="H5:H14" si="1">COUNT(B5:E5)</f>
        <v>4</v>
      </c>
      <c r="J5" t="s">
        <v>126</v>
      </c>
      <c r="K5">
        <v>5226</v>
      </c>
      <c r="L5">
        <v>5683</v>
      </c>
      <c r="M5" t="s">
        <v>7</v>
      </c>
      <c r="N5">
        <f t="shared" ref="N5:N15" si="2">SUM(B5,B23,B41,B59,B77,B95,B114,B133,B152,B171,B189,B207,B225,B243,B261,B279,B297,B315,B333,B351,B369,B387)</f>
        <v>3266</v>
      </c>
      <c r="O5">
        <f t="shared" ref="O5:O16" si="3">SUM(C5,C23,C41,C59,C77,C95,C114,C133,C152,C171,C189,C207,C225,C243,C261,C279,C297,C315,C333,C351,C369,C387)</f>
        <v>3308</v>
      </c>
      <c r="P5">
        <f t="shared" ref="P5:P16" si="4">SUM(D5,D23,D41,D59,D77,D95,D114,D133,D152,D171,D189,D207,D225,D243,D261,D279,D297,D315,D333,D351,D369,D387)</f>
        <v>3225</v>
      </c>
      <c r="Q5">
        <f t="shared" ref="Q5:Q16" si="5">SUM(E5,E23,E41,E59,E77,E95,E114,E133,E152,E171,E189,E207,E225,E243,E261,E279,E297,E315,E333,E351,E369,E387)</f>
        <v>2920</v>
      </c>
      <c r="R5">
        <f t="shared" ref="R5:R16" si="6">COUNT(B5,B23,B41,B59,B77,B95,B114,B133,B152,B171,B189,B207,B225,B243,B261,B279,B297,B315,B333,B351,B369,B387)</f>
        <v>18</v>
      </c>
      <c r="S5">
        <f t="shared" ref="S5:S16" si="7">COUNT(C5,C23,C41,C59,C77,C95,C114,C133,C152,C171,C189,C207,C225,C243,C261,C279,C297,C315,C333,C351,C369,C387)</f>
        <v>18</v>
      </c>
      <c r="T5">
        <f t="shared" ref="T5:T16" si="8">COUNT(D5,D23,D41,D59,D77,D95,D114,D133,D152,D171,D189,D207,D225,D243,D261,D279,D297,D315,D333,D351,D369,D387)</f>
        <v>18</v>
      </c>
      <c r="U5">
        <f t="shared" ref="U5:U16" si="9">COUNT(E5,E23,E41,E59,E77,E95,E114,E133,E152,E171,E189,E207,E225,E243,E261,E279,E297,E315,E333,E351,E369,E387)</f>
        <v>17</v>
      </c>
      <c r="V5" s="1">
        <f>$N$5/$R$5</f>
        <v>181.44444444444446</v>
      </c>
      <c r="W5" s="1">
        <f>$O$5/$S$5</f>
        <v>183.77777777777777</v>
      </c>
      <c r="X5" s="1">
        <f>$P$5/$T$5</f>
        <v>179.16666666666666</v>
      </c>
      <c r="Y5" s="1">
        <f>$Q$5/$U$5</f>
        <v>171.76470588235293</v>
      </c>
      <c r="Z5" s="1">
        <f t="shared" ref="Z5:Z16" si="10">SUM(V5:Y5)/(COUNT(V5:Y5))</f>
        <v>179.03839869281046</v>
      </c>
      <c r="AA5">
        <f t="shared" ref="AA5:AA16" si="11">SUM(G5,G23,G41,G59,G77,G95,G114,G133,G152,G171,G189,G207,G225,G243,G261,G279,G297,G315,G333,G351,G369,G387)</f>
        <v>35</v>
      </c>
      <c r="AB5" s="3">
        <f t="shared" ref="AB5:AB16" si="12">AA5/SUM(R5:U5)</f>
        <v>0.49295774647887325</v>
      </c>
    </row>
    <row r="6" spans="1:28" ht="14.45" x14ac:dyDescent="0.35">
      <c r="A6" s="15" t="s">
        <v>8</v>
      </c>
      <c r="B6" s="4">
        <v>158</v>
      </c>
      <c r="C6" s="4">
        <v>190</v>
      </c>
      <c r="D6" s="4">
        <v>184</v>
      </c>
      <c r="E6" s="4">
        <v>257</v>
      </c>
      <c r="F6" s="4">
        <f t="shared" si="0"/>
        <v>789</v>
      </c>
      <c r="G6" s="4">
        <v>1</v>
      </c>
      <c r="H6" s="7">
        <f t="shared" si="1"/>
        <v>4</v>
      </c>
      <c r="J6">
        <f>MAX(B17:E17)</f>
        <v>1450</v>
      </c>
      <c r="K6">
        <v>5306</v>
      </c>
      <c r="L6">
        <v>5555</v>
      </c>
      <c r="M6" t="s">
        <v>8</v>
      </c>
      <c r="N6">
        <f t="shared" si="2"/>
        <v>3865</v>
      </c>
      <c r="O6">
        <f t="shared" si="3"/>
        <v>3696</v>
      </c>
      <c r="P6">
        <f t="shared" si="4"/>
        <v>3691</v>
      </c>
      <c r="Q6">
        <f t="shared" si="5"/>
        <v>3739</v>
      </c>
      <c r="R6">
        <f t="shared" si="6"/>
        <v>21</v>
      </c>
      <c r="S6">
        <f t="shared" si="7"/>
        <v>21</v>
      </c>
      <c r="T6">
        <f t="shared" si="8"/>
        <v>20</v>
      </c>
      <c r="U6">
        <f t="shared" si="9"/>
        <v>20</v>
      </c>
      <c r="V6" s="1">
        <f>$N$6/$R$6</f>
        <v>184.04761904761904</v>
      </c>
      <c r="W6" s="1">
        <f>$O$6/$S$6</f>
        <v>176</v>
      </c>
      <c r="X6" s="1">
        <f>$P$6/$T$6</f>
        <v>184.55</v>
      </c>
      <c r="Y6" s="1">
        <f>$Q$6/$U$6</f>
        <v>186.95</v>
      </c>
      <c r="Z6" s="1">
        <f t="shared" si="10"/>
        <v>182.88690476190476</v>
      </c>
      <c r="AA6">
        <f t="shared" si="11"/>
        <v>37</v>
      </c>
      <c r="AB6" s="3">
        <f t="shared" si="12"/>
        <v>0.45121951219512196</v>
      </c>
    </row>
    <row r="7" spans="1:28" ht="14.45" x14ac:dyDescent="0.35">
      <c r="A7" s="15" t="s">
        <v>9</v>
      </c>
      <c r="B7" s="4"/>
      <c r="C7" s="4"/>
      <c r="D7" s="4">
        <v>150</v>
      </c>
      <c r="E7" s="4">
        <v>156</v>
      </c>
      <c r="F7" s="4">
        <f t="shared" si="0"/>
        <v>306</v>
      </c>
      <c r="G7" s="4">
        <v>1</v>
      </c>
      <c r="H7" s="7">
        <f t="shared" si="1"/>
        <v>2</v>
      </c>
      <c r="K7">
        <v>5794</v>
      </c>
      <c r="L7">
        <v>5848</v>
      </c>
      <c r="M7" t="s">
        <v>9</v>
      </c>
      <c r="N7">
        <f>SUM(B7,B25,B43,B61,B79,B97,B116,B135,B154,B173,B191,B209,B227,B245,B263,B281,B299,B317,B335,B353,B371,B389)</f>
        <v>2188</v>
      </c>
      <c r="O7">
        <f>SUM(C7,C25,C43,C61,C79,C97,C116,C135,C154,C173,C191,C209,C227,C245,C263,C281,C299,C317,C335,C353,C371,C389)</f>
        <v>2300</v>
      </c>
      <c r="P7">
        <f>SUM(D7,D25,D43,D61,D79,D97,D116,D135,D154,D173,D191,D209,D227,D245,D263,D281,D299,D317,D335,D353,D371,D389)</f>
        <v>2171</v>
      </c>
      <c r="Q7">
        <f>SUM(E7,E25,E43,E61,E79,E97,E116,E135,E154,E173,E191,E209,E227,E245,E263,E281,E299,E317,E335,E353,E371,E389)</f>
        <v>2401</v>
      </c>
      <c r="R7">
        <f>COUNT(B7,B25,B43,B61,B79,B97,B116,B135,B154,B173,B191,B209,B227,B245,B263,B281,B299,B317,B335,B353,B371,B389)</f>
        <v>13</v>
      </c>
      <c r="S7">
        <f>COUNT(C7,C25,C43,C61,C79,C97,C116,C135,C154,C173,C191,C209,C227,C245,C263,C281,C299,C317,C335,C353,C371,C389)</f>
        <v>14</v>
      </c>
      <c r="T7">
        <f>COUNT(D7,D25,D43,D61,D79,D97,D116,D135,D154,D173,D191,D209,D227,D245,D263,D281,D299,D317,D335,D353,D371,D389)</f>
        <v>13</v>
      </c>
      <c r="U7">
        <f>COUNT(E7,E25,E43,E61,E79,E97,E116,E135,E154,E173,E191,E209,E227,E245,E263,E281,E299,E317,E335,E353,E371,E389)</f>
        <v>14</v>
      </c>
      <c r="V7" s="1">
        <f>$N$7/$R$7</f>
        <v>168.30769230769232</v>
      </c>
      <c r="W7" s="1">
        <f>$O$7/$S$7</f>
        <v>164.28571428571428</v>
      </c>
      <c r="X7" s="1">
        <f>$P$7/$T$7</f>
        <v>167</v>
      </c>
      <c r="Y7" s="1">
        <f>$Q$7/$U$7</f>
        <v>171.5</v>
      </c>
      <c r="Z7" s="1">
        <f t="shared" si="10"/>
        <v>167.77335164835165</v>
      </c>
      <c r="AA7">
        <f t="shared" si="11"/>
        <v>27</v>
      </c>
      <c r="AB7" s="3">
        <f t="shared" si="12"/>
        <v>0.5</v>
      </c>
    </row>
    <row r="8" spans="1:28" ht="14.45" x14ac:dyDescent="0.35">
      <c r="A8" s="15" t="s">
        <v>10</v>
      </c>
      <c r="B8" s="4">
        <v>189</v>
      </c>
      <c r="C8" s="4">
        <v>124</v>
      </c>
      <c r="D8" s="4"/>
      <c r="E8" s="4"/>
      <c r="F8" s="4">
        <f t="shared" si="0"/>
        <v>313</v>
      </c>
      <c r="G8" s="4">
        <v>0</v>
      </c>
      <c r="H8" s="7">
        <f t="shared" si="1"/>
        <v>2</v>
      </c>
      <c r="J8" t="s">
        <v>127</v>
      </c>
      <c r="K8">
        <v>5513</v>
      </c>
      <c r="L8">
        <v>5669</v>
      </c>
      <c r="M8" t="s">
        <v>10</v>
      </c>
      <c r="N8">
        <f t="shared" si="2"/>
        <v>3351</v>
      </c>
      <c r="O8">
        <f t="shared" si="3"/>
        <v>3047</v>
      </c>
      <c r="P8">
        <f t="shared" si="4"/>
        <v>3037</v>
      </c>
      <c r="Q8">
        <f t="shared" si="5"/>
        <v>2838</v>
      </c>
      <c r="R8">
        <f t="shared" si="6"/>
        <v>18</v>
      </c>
      <c r="S8">
        <f t="shared" si="7"/>
        <v>18</v>
      </c>
      <c r="T8">
        <f t="shared" si="8"/>
        <v>18</v>
      </c>
      <c r="U8">
        <f t="shared" si="9"/>
        <v>17</v>
      </c>
      <c r="V8" s="1">
        <f>$N$8/$R$8</f>
        <v>186.16666666666666</v>
      </c>
      <c r="W8" s="1">
        <f>$O$8/$S$8</f>
        <v>169.27777777777777</v>
      </c>
      <c r="X8" s="1">
        <f>$P$8/$T$8</f>
        <v>168.72222222222223</v>
      </c>
      <c r="Y8" s="1">
        <f>$Q$8/$U$8</f>
        <v>166.94117647058823</v>
      </c>
      <c r="Z8" s="1">
        <f t="shared" si="10"/>
        <v>172.77696078431376</v>
      </c>
      <c r="AA8">
        <f t="shared" si="11"/>
        <v>22</v>
      </c>
      <c r="AB8" s="3">
        <f t="shared" si="12"/>
        <v>0.30985915492957744</v>
      </c>
    </row>
    <row r="9" spans="1:28" ht="14.45" x14ac:dyDescent="0.35">
      <c r="A9" s="15" t="s">
        <v>11</v>
      </c>
      <c r="B9" s="4">
        <v>162</v>
      </c>
      <c r="C9" s="4">
        <v>164</v>
      </c>
      <c r="D9" s="4">
        <v>192</v>
      </c>
      <c r="E9" s="4">
        <v>168</v>
      </c>
      <c r="F9" s="4">
        <f t="shared" si="0"/>
        <v>686</v>
      </c>
      <c r="G9" s="4">
        <v>1</v>
      </c>
      <c r="H9" s="7">
        <f t="shared" si="1"/>
        <v>4</v>
      </c>
      <c r="J9">
        <f>MAX(B17+C17,C17+D17,D17+E17)</f>
        <v>2892</v>
      </c>
      <c r="K9">
        <v>5586</v>
      </c>
      <c r="L9">
        <v>5805</v>
      </c>
      <c r="M9" t="s">
        <v>11</v>
      </c>
      <c r="N9">
        <f t="shared" si="2"/>
        <v>3398</v>
      </c>
      <c r="O9">
        <f t="shared" si="3"/>
        <v>3743</v>
      </c>
      <c r="P9">
        <f>SUM(D9,D27,D45,D63,D81,D99,D118,D137,D156,D175,D193,D211,D229,D247,D265,D283,D301,D319,D337,D355,D373,D391)</f>
        <v>3543</v>
      </c>
      <c r="Q9">
        <f>SUM(E9,E27,E45,E63,E81,E99,E118,E137,E156,E175,E193,E211,E229,E247,E265,E283,E301,E319,E337,E355,E373,E391)</f>
        <v>3477</v>
      </c>
      <c r="R9">
        <f t="shared" si="6"/>
        <v>20</v>
      </c>
      <c r="S9">
        <f t="shared" si="7"/>
        <v>21</v>
      </c>
      <c r="T9">
        <f>COUNT(D9,D27,D45,D63,D81,D99,D118,D137,D156,D175,D193,D211,D229,D247,D265,D283,D301,D319,D337,D355,D373,D391)</f>
        <v>20</v>
      </c>
      <c r="U9">
        <f>COUNT(E9,E27,E45,E63,E81,E99,E118,E137,E156,E175,E193,E211,E229,E247,E265,E283,E301,E319,E337,E355,E373,E391)</f>
        <v>20</v>
      </c>
      <c r="V9" s="1">
        <f>$N$9/$R$9</f>
        <v>169.9</v>
      </c>
      <c r="W9" s="1">
        <f>$O$9/$S$9</f>
        <v>178.23809523809524</v>
      </c>
      <c r="X9" s="1">
        <f>$P$9/$T$9</f>
        <v>177.15</v>
      </c>
      <c r="Y9" s="1">
        <f>$Q$9/$U$9</f>
        <v>173.85</v>
      </c>
      <c r="Z9" s="1">
        <f t="shared" si="10"/>
        <v>174.78452380952382</v>
      </c>
      <c r="AA9">
        <f t="shared" si="11"/>
        <v>35</v>
      </c>
      <c r="AB9" s="3">
        <f t="shared" si="12"/>
        <v>0.43209876543209874</v>
      </c>
    </row>
    <row r="10" spans="1:28" ht="14.45" x14ac:dyDescent="0.35">
      <c r="A10" s="15" t="s">
        <v>12</v>
      </c>
      <c r="B10" s="4"/>
      <c r="C10" s="4"/>
      <c r="D10" s="4"/>
      <c r="E10" s="4"/>
      <c r="F10" s="4"/>
      <c r="G10" s="4"/>
      <c r="H10" s="7"/>
      <c r="K10">
        <v>5631</v>
      </c>
      <c r="L10">
        <v>5413</v>
      </c>
      <c r="M10" t="s">
        <v>12</v>
      </c>
      <c r="N10">
        <f t="shared" si="2"/>
        <v>265</v>
      </c>
      <c r="O10">
        <f t="shared" si="3"/>
        <v>156</v>
      </c>
      <c r="P10">
        <f t="shared" si="4"/>
        <v>186</v>
      </c>
      <c r="Q10">
        <f t="shared" si="5"/>
        <v>147</v>
      </c>
      <c r="R10">
        <f t="shared" si="6"/>
        <v>2</v>
      </c>
      <c r="S10">
        <f t="shared" si="7"/>
        <v>1</v>
      </c>
      <c r="T10">
        <f t="shared" si="8"/>
        <v>1</v>
      </c>
      <c r="U10">
        <f t="shared" si="9"/>
        <v>1</v>
      </c>
      <c r="V10" s="1">
        <f>$N$10/$R$10</f>
        <v>132.5</v>
      </c>
      <c r="W10" s="1">
        <f>$O$10/$S$10</f>
        <v>156</v>
      </c>
      <c r="X10" s="1">
        <f>$P$10/$T$10</f>
        <v>186</v>
      </c>
      <c r="Y10" s="1">
        <f>$Q$10/$U$10</f>
        <v>147</v>
      </c>
      <c r="Z10" s="1">
        <f t="shared" si="10"/>
        <v>155.375</v>
      </c>
      <c r="AA10">
        <f t="shared" si="11"/>
        <v>2</v>
      </c>
      <c r="AB10" s="3">
        <f t="shared" si="12"/>
        <v>0.4</v>
      </c>
    </row>
    <row r="11" spans="1:28" ht="14.45" x14ac:dyDescent="0.35">
      <c r="A11" s="15" t="s">
        <v>54</v>
      </c>
      <c r="B11" s="4">
        <v>155</v>
      </c>
      <c r="C11" s="4">
        <v>153</v>
      </c>
      <c r="D11" s="4">
        <v>219</v>
      </c>
      <c r="E11" s="4">
        <v>183</v>
      </c>
      <c r="F11" s="4">
        <f t="shared" si="0"/>
        <v>710</v>
      </c>
      <c r="G11" s="4">
        <v>2</v>
      </c>
      <c r="H11" s="7">
        <f t="shared" si="1"/>
        <v>4</v>
      </c>
      <c r="J11" t="s">
        <v>128</v>
      </c>
      <c r="K11">
        <v>6121</v>
      </c>
      <c r="L11">
        <v>5555</v>
      </c>
      <c r="M11" t="s">
        <v>54</v>
      </c>
      <c r="N11">
        <f t="shared" si="2"/>
        <v>2662</v>
      </c>
      <c r="O11">
        <f t="shared" si="3"/>
        <v>2656</v>
      </c>
      <c r="P11">
        <f t="shared" si="4"/>
        <v>2644</v>
      </c>
      <c r="Q11">
        <f t="shared" si="5"/>
        <v>3003</v>
      </c>
      <c r="R11">
        <f t="shared" si="6"/>
        <v>15</v>
      </c>
      <c r="S11">
        <f t="shared" si="7"/>
        <v>14</v>
      </c>
      <c r="T11">
        <f t="shared" si="8"/>
        <v>15</v>
      </c>
      <c r="U11">
        <f t="shared" si="9"/>
        <v>16</v>
      </c>
      <c r="V11" s="1">
        <f>$N$11/$R$11</f>
        <v>177.46666666666667</v>
      </c>
      <c r="W11" s="1">
        <f>$O$11/$S$11</f>
        <v>189.71428571428572</v>
      </c>
      <c r="X11" s="1">
        <f>$P$11/$T$11</f>
        <v>176.26666666666668</v>
      </c>
      <c r="Y11" s="1">
        <f>$Q$11/$U$11</f>
        <v>187.6875</v>
      </c>
      <c r="Z11" s="1">
        <f t="shared" si="10"/>
        <v>182.78377976190475</v>
      </c>
      <c r="AA11">
        <f t="shared" si="11"/>
        <v>36</v>
      </c>
      <c r="AB11" s="3">
        <f t="shared" si="12"/>
        <v>0.6</v>
      </c>
    </row>
    <row r="12" spans="1:28" ht="14.45" x14ac:dyDescent="0.35">
      <c r="A12" s="15" t="s">
        <v>13</v>
      </c>
      <c r="B12" s="4">
        <v>166</v>
      </c>
      <c r="C12" s="4">
        <v>148</v>
      </c>
      <c r="D12" s="4">
        <v>180</v>
      </c>
      <c r="E12" s="4">
        <v>199</v>
      </c>
      <c r="F12" s="4">
        <f t="shared" si="0"/>
        <v>693</v>
      </c>
      <c r="G12" s="4">
        <v>2</v>
      </c>
      <c r="H12" s="7">
        <f t="shared" si="1"/>
        <v>4</v>
      </c>
      <c r="J12">
        <f>MAX(B17+C17+D17,C17+D17+E17)</f>
        <v>4238</v>
      </c>
      <c r="K12">
        <v>5803</v>
      </c>
      <c r="L12">
        <v>5604</v>
      </c>
      <c r="M12" t="s">
        <v>13</v>
      </c>
      <c r="N12">
        <f t="shared" si="2"/>
        <v>2997</v>
      </c>
      <c r="O12">
        <f t="shared" si="3"/>
        <v>3052</v>
      </c>
      <c r="P12">
        <f t="shared" si="4"/>
        <v>2938</v>
      </c>
      <c r="Q12">
        <f t="shared" si="5"/>
        <v>3190</v>
      </c>
      <c r="R12">
        <f t="shared" si="6"/>
        <v>17</v>
      </c>
      <c r="S12">
        <f t="shared" si="7"/>
        <v>16</v>
      </c>
      <c r="T12">
        <f t="shared" si="8"/>
        <v>16</v>
      </c>
      <c r="U12">
        <f t="shared" si="9"/>
        <v>17</v>
      </c>
      <c r="V12" s="1">
        <f>$N$12/$R$12</f>
        <v>176.29411764705881</v>
      </c>
      <c r="W12" s="1">
        <f>$O$12/$S$12</f>
        <v>190.75</v>
      </c>
      <c r="X12" s="1">
        <f>$P$12/$T$12</f>
        <v>183.625</v>
      </c>
      <c r="Y12" s="1">
        <f>$Q$12/$U$12</f>
        <v>187.64705882352942</v>
      </c>
      <c r="Z12" s="1">
        <f t="shared" si="10"/>
        <v>184.57904411764704</v>
      </c>
      <c r="AA12">
        <f t="shared" si="11"/>
        <v>36</v>
      </c>
      <c r="AB12" s="3">
        <f t="shared" si="12"/>
        <v>0.54545454545454541</v>
      </c>
    </row>
    <row r="13" spans="1:28" ht="14.45" x14ac:dyDescent="0.35">
      <c r="A13" s="15" t="s">
        <v>85</v>
      </c>
      <c r="B13" s="4">
        <v>215</v>
      </c>
      <c r="C13" s="4">
        <v>192</v>
      </c>
      <c r="D13" s="4">
        <v>146</v>
      </c>
      <c r="E13" s="4">
        <v>154</v>
      </c>
      <c r="F13" s="4">
        <f t="shared" si="0"/>
        <v>707</v>
      </c>
      <c r="G13" s="4">
        <v>1</v>
      </c>
      <c r="H13" s="7">
        <f t="shared" si="1"/>
        <v>4</v>
      </c>
      <c r="K13">
        <v>5451</v>
      </c>
      <c r="L13">
        <v>5714</v>
      </c>
      <c r="M13" t="s">
        <v>85</v>
      </c>
      <c r="N13">
        <f t="shared" si="2"/>
        <v>3572</v>
      </c>
      <c r="O13">
        <f t="shared" si="3"/>
        <v>3373</v>
      </c>
      <c r="P13">
        <f t="shared" si="4"/>
        <v>3430</v>
      </c>
      <c r="Q13">
        <f t="shared" si="5"/>
        <v>3593</v>
      </c>
      <c r="R13">
        <f t="shared" si="6"/>
        <v>20</v>
      </c>
      <c r="S13">
        <f t="shared" si="7"/>
        <v>19</v>
      </c>
      <c r="T13">
        <f t="shared" si="8"/>
        <v>19</v>
      </c>
      <c r="U13">
        <f t="shared" si="9"/>
        <v>20</v>
      </c>
      <c r="V13" s="1">
        <f>$N$13/$R$13</f>
        <v>178.6</v>
      </c>
      <c r="W13" s="1">
        <f>$O$13/$S$13</f>
        <v>177.52631578947367</v>
      </c>
      <c r="X13" s="1">
        <f>$P$13/$T$13</f>
        <v>180.52631578947367</v>
      </c>
      <c r="Y13" s="1">
        <f>$Q$13/$U$13</f>
        <v>179.65</v>
      </c>
      <c r="Z13" s="1">
        <f t="shared" si="10"/>
        <v>179.07565789473682</v>
      </c>
      <c r="AA13">
        <f t="shared" si="11"/>
        <v>37</v>
      </c>
      <c r="AB13" s="3">
        <f t="shared" si="12"/>
        <v>0.47435897435897434</v>
      </c>
    </row>
    <row r="14" spans="1:28" ht="14.45" x14ac:dyDescent="0.35">
      <c r="A14" s="15" t="s">
        <v>96</v>
      </c>
      <c r="B14" s="4">
        <v>163</v>
      </c>
      <c r="C14" s="4">
        <v>149</v>
      </c>
      <c r="D14" s="4">
        <v>201</v>
      </c>
      <c r="E14" s="4">
        <v>153</v>
      </c>
      <c r="F14" s="4">
        <f t="shared" si="0"/>
        <v>666</v>
      </c>
      <c r="G14" s="4">
        <v>3</v>
      </c>
      <c r="H14" s="7">
        <f t="shared" si="1"/>
        <v>4</v>
      </c>
      <c r="J14" t="s">
        <v>129</v>
      </c>
      <c r="K14">
        <v>5926</v>
      </c>
      <c r="L14">
        <v>5679</v>
      </c>
      <c r="M14" t="s">
        <v>96</v>
      </c>
      <c r="N14">
        <f t="shared" si="2"/>
        <v>2250</v>
      </c>
      <c r="O14">
        <f t="shared" si="3"/>
        <v>2359</v>
      </c>
      <c r="P14">
        <f t="shared" si="4"/>
        <v>2419</v>
      </c>
      <c r="Q14">
        <f t="shared" si="5"/>
        <v>1972</v>
      </c>
      <c r="R14">
        <f t="shared" si="6"/>
        <v>14</v>
      </c>
      <c r="S14">
        <f t="shared" si="7"/>
        <v>14</v>
      </c>
      <c r="T14">
        <f t="shared" si="8"/>
        <v>15</v>
      </c>
      <c r="U14">
        <f t="shared" si="9"/>
        <v>12</v>
      </c>
      <c r="V14" s="1">
        <f>$N$14/$R$14</f>
        <v>160.71428571428572</v>
      </c>
      <c r="W14" s="1">
        <f>$O$14/$S$14</f>
        <v>168.5</v>
      </c>
      <c r="X14" s="1">
        <f>$P$14/$T$14</f>
        <v>161.26666666666668</v>
      </c>
      <c r="Y14" s="1">
        <f>$Q$14/$U$14</f>
        <v>164.33333333333334</v>
      </c>
      <c r="Z14" s="1">
        <f t="shared" si="10"/>
        <v>163.70357142857145</v>
      </c>
      <c r="AA14">
        <f t="shared" si="11"/>
        <v>20</v>
      </c>
      <c r="AB14" s="3">
        <f t="shared" si="12"/>
        <v>0.36363636363636365</v>
      </c>
    </row>
    <row r="15" spans="1:28" ht="14.45" x14ac:dyDescent="0.35">
      <c r="A15" s="15" t="s">
        <v>103</v>
      </c>
      <c r="B15" s="4"/>
      <c r="C15" s="4"/>
      <c r="D15" s="4"/>
      <c r="E15" s="4"/>
      <c r="F15" s="4"/>
      <c r="G15" s="4"/>
      <c r="H15" s="7"/>
      <c r="J15">
        <f>F17</f>
        <v>5636</v>
      </c>
      <c r="M15" t="s">
        <v>103</v>
      </c>
      <c r="N15">
        <f t="shared" si="2"/>
        <v>0</v>
      </c>
      <c r="O15">
        <f t="shared" si="3"/>
        <v>341</v>
      </c>
      <c r="P15">
        <f t="shared" si="4"/>
        <v>662</v>
      </c>
      <c r="Q15">
        <f t="shared" si="5"/>
        <v>797</v>
      </c>
      <c r="R15">
        <f t="shared" si="6"/>
        <v>0</v>
      </c>
      <c r="S15">
        <f t="shared" si="7"/>
        <v>2</v>
      </c>
      <c r="T15">
        <f t="shared" si="8"/>
        <v>4</v>
      </c>
      <c r="U15">
        <f t="shared" si="9"/>
        <v>4</v>
      </c>
      <c r="V15" s="1" t="e">
        <f>$N$15/$R$15</f>
        <v>#DIV/0!</v>
      </c>
      <c r="W15" s="1">
        <f>$O$15/$S$15</f>
        <v>170.5</v>
      </c>
      <c r="X15" s="1"/>
      <c r="Y15" s="1"/>
      <c r="Z15" s="1" t="e">
        <f t="shared" si="10"/>
        <v>#DIV/0!</v>
      </c>
      <c r="AA15">
        <f t="shared" si="11"/>
        <v>3</v>
      </c>
      <c r="AB15" s="3">
        <f t="shared" si="12"/>
        <v>0.3</v>
      </c>
    </row>
    <row r="16" spans="1:28" thickBot="1" x14ac:dyDescent="0.4">
      <c r="A16" s="16" t="s">
        <v>88</v>
      </c>
      <c r="B16" s="10"/>
      <c r="C16" s="10"/>
      <c r="D16" s="10"/>
      <c r="E16" s="10"/>
      <c r="F16" s="10"/>
      <c r="G16" s="10"/>
      <c r="H16" s="11"/>
      <c r="M16" t="s">
        <v>88</v>
      </c>
      <c r="N16">
        <f>SUM(B16,B34,B52,B70,B88,B106,B125,B144,B163,B182,B200,B218,B236,B254,B272,B290,B308,B326,B344,B362,B380,B398)</f>
        <v>0</v>
      </c>
      <c r="O16">
        <f t="shared" si="3"/>
        <v>0</v>
      </c>
      <c r="P16">
        <f t="shared" si="4"/>
        <v>0</v>
      </c>
      <c r="Q16">
        <f t="shared" si="5"/>
        <v>132</v>
      </c>
      <c r="R16">
        <f t="shared" si="6"/>
        <v>0</v>
      </c>
      <c r="S16">
        <f t="shared" si="7"/>
        <v>0</v>
      </c>
      <c r="T16">
        <f t="shared" si="8"/>
        <v>0</v>
      </c>
      <c r="U16">
        <f t="shared" si="9"/>
        <v>1</v>
      </c>
      <c r="V16" s="1" t="e">
        <f>$N$16/$R$16</f>
        <v>#DIV/0!</v>
      </c>
      <c r="W16" s="1" t="e">
        <f>$O$16/$S$16</f>
        <v>#DIV/0!</v>
      </c>
      <c r="X16" s="1"/>
      <c r="Y16" s="1">
        <f>$Q$16/$U$16</f>
        <v>132</v>
      </c>
      <c r="Z16" s="1" t="e">
        <f t="shared" si="10"/>
        <v>#DIV/0!</v>
      </c>
      <c r="AA16">
        <f t="shared" si="11"/>
        <v>0</v>
      </c>
      <c r="AB16" s="3">
        <f t="shared" si="12"/>
        <v>0</v>
      </c>
    </row>
    <row r="17" spans="1:31" thickBot="1" x14ac:dyDescent="0.4">
      <c r="A17" s="13" t="s">
        <v>39</v>
      </c>
      <c r="B17" s="17">
        <f>SUM(B4:B16)</f>
        <v>1398</v>
      </c>
      <c r="C17" s="17">
        <f t="shared" ref="C17:F17" si="13">SUM(C4:C16)</f>
        <v>1346</v>
      </c>
      <c r="D17" s="17">
        <f t="shared" si="13"/>
        <v>1450</v>
      </c>
      <c r="E17" s="17">
        <f t="shared" si="13"/>
        <v>1442</v>
      </c>
      <c r="F17" s="17">
        <f t="shared" si="13"/>
        <v>5636</v>
      </c>
      <c r="G17" s="17">
        <f>SUM(G4:G16)</f>
        <v>14</v>
      </c>
      <c r="H17" s="18">
        <f t="shared" ref="H17" si="14">SUM(H4:H16)</f>
        <v>32</v>
      </c>
      <c r="J17" s="59" t="s">
        <v>135</v>
      </c>
      <c r="K17">
        <f>MIN(K4:K14)</f>
        <v>5226</v>
      </c>
      <c r="L17">
        <f>MIN(L4:L14)</f>
        <v>5413</v>
      </c>
      <c r="M17" t="s">
        <v>39</v>
      </c>
      <c r="N17" s="2">
        <f>SUM(N4:N16)</f>
        <v>30970</v>
      </c>
      <c r="O17" s="2">
        <f t="shared" ref="O17:AA17" si="15">SUM(O4:O16)</f>
        <v>31188</v>
      </c>
      <c r="P17" s="2">
        <f t="shared" si="15"/>
        <v>30940</v>
      </c>
      <c r="Q17" s="2">
        <f t="shared" si="15"/>
        <v>31132</v>
      </c>
      <c r="R17" s="2">
        <f t="shared" si="15"/>
        <v>176</v>
      </c>
      <c r="S17" s="2">
        <f t="shared" si="15"/>
        <v>176</v>
      </c>
      <c r="T17" s="2">
        <f t="shared" si="15"/>
        <v>176</v>
      </c>
      <c r="U17" s="2">
        <f t="shared" si="15"/>
        <v>176</v>
      </c>
      <c r="V17" s="1">
        <f>$N$17/$R$17</f>
        <v>175.96590909090909</v>
      </c>
      <c r="W17" s="1">
        <f>$O$17/$S$17</f>
        <v>177.20454545454547</v>
      </c>
      <c r="X17" s="1">
        <f>$P$17/$T$17</f>
        <v>175.79545454545453</v>
      </c>
      <c r="Y17" s="1">
        <f>$Q$17/$U$17</f>
        <v>176.88636363636363</v>
      </c>
      <c r="Z17" s="1">
        <f>SUM($V$17:$Y$17)/4</f>
        <v>176.46306818181819</v>
      </c>
      <c r="AA17">
        <f t="shared" si="15"/>
        <v>318</v>
      </c>
      <c r="AB17" s="3">
        <f>AA17/SUM(R17:U17)</f>
        <v>0.45170454545454547</v>
      </c>
    </row>
    <row r="18" spans="1:31" thickBot="1" x14ac:dyDescent="0.4">
      <c r="A18" s="32"/>
      <c r="B18" s="32"/>
      <c r="C18" s="32"/>
      <c r="D18" s="32"/>
      <c r="E18" s="32"/>
      <c r="F18" s="32"/>
      <c r="G18" s="32"/>
      <c r="H18" s="32"/>
      <c r="J18" t="s">
        <v>136</v>
      </c>
      <c r="K18" s="2">
        <f>AVERAGE(K4:K14)</f>
        <v>5635.727272727273</v>
      </c>
      <c r="L18" s="2">
        <f>AVERAGE(L4:L14)</f>
        <v>5657.909090909091</v>
      </c>
    </row>
    <row r="19" spans="1:31" x14ac:dyDescent="0.25">
      <c r="A19" s="26">
        <v>41538</v>
      </c>
      <c r="B19" s="27"/>
      <c r="C19" s="27" t="s">
        <v>97</v>
      </c>
      <c r="D19" s="27"/>
      <c r="E19" s="27" t="s">
        <v>87</v>
      </c>
      <c r="F19" s="27"/>
      <c r="G19" s="27">
        <v>3</v>
      </c>
      <c r="H19" s="28">
        <v>17</v>
      </c>
      <c r="J19" t="s">
        <v>137</v>
      </c>
      <c r="K19" s="59">
        <f>MAX(K4:K17)</f>
        <v>6121</v>
      </c>
      <c r="L19">
        <f>MAX(L4:L17)</f>
        <v>5848</v>
      </c>
      <c r="V19" s="1">
        <f>Z17*4*8</f>
        <v>5646.818181818182</v>
      </c>
    </row>
    <row r="20" spans="1:31" ht="15.75" thickBot="1" x14ac:dyDescent="0.3">
      <c r="A20" s="29" t="s">
        <v>15</v>
      </c>
      <c r="B20" s="30"/>
      <c r="C20" s="30"/>
      <c r="D20" s="30"/>
      <c r="E20" s="30"/>
      <c r="F20" s="30"/>
      <c r="G20" s="30" t="s">
        <v>40</v>
      </c>
      <c r="H20" s="31">
        <f>G19-(G35/2)</f>
        <v>0</v>
      </c>
      <c r="J20" t="s">
        <v>138</v>
      </c>
      <c r="K20" s="2">
        <f>AVERAGE(K4:L14)</f>
        <v>5646.818181818182</v>
      </c>
      <c r="N20" t="s">
        <v>57</v>
      </c>
      <c r="T20" t="s">
        <v>65</v>
      </c>
      <c r="U20" t="s">
        <v>90</v>
      </c>
      <c r="V20" t="s">
        <v>63</v>
      </c>
      <c r="W20" t="s">
        <v>68</v>
      </c>
      <c r="X20" t="s">
        <v>91</v>
      </c>
      <c r="Y20" t="s">
        <v>66</v>
      </c>
      <c r="Z20" t="s">
        <v>71</v>
      </c>
      <c r="AA20" t="s">
        <v>92</v>
      </c>
      <c r="AB20" t="s">
        <v>69</v>
      </c>
      <c r="AC20" t="s">
        <v>74</v>
      </c>
      <c r="AD20" t="s">
        <v>93</v>
      </c>
      <c r="AE20" t="s">
        <v>72</v>
      </c>
    </row>
    <row r="21" spans="1:31" ht="15.75" thickBot="1" x14ac:dyDescent="0.3">
      <c r="A21" s="25"/>
      <c r="B21" s="25" t="s">
        <v>0</v>
      </c>
      <c r="C21" s="25" t="s">
        <v>1</v>
      </c>
      <c r="D21" s="25" t="s">
        <v>2</v>
      </c>
      <c r="E21" s="25" t="s">
        <v>3</v>
      </c>
      <c r="F21" s="25" t="s">
        <v>4</v>
      </c>
      <c r="G21" s="25" t="s">
        <v>5</v>
      </c>
      <c r="H21" s="25" t="s">
        <v>38</v>
      </c>
      <c r="J21" s="42" t="s">
        <v>125</v>
      </c>
      <c r="K21" s="42"/>
      <c r="M21" t="s">
        <v>6</v>
      </c>
      <c r="N21" s="1">
        <f>_xlfn.STDEV.P(B4,B22,B40,B58,B76,B94,B113,B132,B151,B170,B188,B206,B224,B242,B260,B278,B296,B314,B332,B350,B368,B386)</f>
        <v>19.644054797543426</v>
      </c>
      <c r="O21" s="1">
        <f>_xlfn.STDEV.P(C4,C22,C40,C58,C76,C94,C113,C132,C151,C170,C188,C206,C224,C242,C260,C278,C296,C314,C332,C350,C368,C386)</f>
        <v>21.338902629519136</v>
      </c>
      <c r="P21" s="1">
        <f>_xlfn.STDEV.P(D4,D22,D40,D58,D76,D94,D113,D132,D151,D170,D188,D206,D224,D242,D260,D278,D296,D314,D332,D350,D368,D386)</f>
        <v>20.384199050594461</v>
      </c>
      <c r="Q21" s="1">
        <f>_xlfn.STDEV.P(E4,E22,E40,E58,E76,E94,E113,E132,E151,E170,E188,E206,E224,E242,E260,E278,E296,E314,E332,E350,E368,E386)</f>
        <v>25.757855656627971</v>
      </c>
      <c r="R21" s="1">
        <f>AVERAGE(N21:Q21)</f>
        <v>21.781253033571247</v>
      </c>
      <c r="S21" s="1"/>
      <c r="T21" s="1">
        <f>V4-N21</f>
        <v>155.68927853578992</v>
      </c>
      <c r="U21" s="1">
        <f>N21</f>
        <v>19.644054797543426</v>
      </c>
      <c r="V21" s="1">
        <f>N21</f>
        <v>19.644054797543426</v>
      </c>
      <c r="W21" s="1">
        <f>W4-N21</f>
        <v>155.74483409134547</v>
      </c>
      <c r="X21" s="1">
        <f>O21</f>
        <v>21.338902629519136</v>
      </c>
      <c r="Y21" s="1">
        <f>O21</f>
        <v>21.338902629519136</v>
      </c>
      <c r="Z21" s="1">
        <f>X4-P21</f>
        <v>155.73344800822906</v>
      </c>
      <c r="AA21" s="1">
        <f>P21</f>
        <v>20.384199050594461</v>
      </c>
      <c r="AB21" s="1">
        <f>P21</f>
        <v>20.384199050594461</v>
      </c>
      <c r="AC21" s="1">
        <f>Y4-Q21</f>
        <v>146.18332081396025</v>
      </c>
      <c r="AD21" s="1">
        <f>Q21</f>
        <v>25.757855656627971</v>
      </c>
      <c r="AE21" s="1">
        <f>Q21</f>
        <v>25.757855656627971</v>
      </c>
    </row>
    <row r="22" spans="1:31" ht="14.45" x14ac:dyDescent="0.35">
      <c r="A22" s="19" t="s">
        <v>6</v>
      </c>
      <c r="B22" s="5"/>
      <c r="C22" s="5"/>
      <c r="D22" s="5"/>
      <c r="E22" s="5"/>
      <c r="F22" s="5"/>
      <c r="G22" s="5"/>
      <c r="H22" s="6"/>
      <c r="M22" t="s">
        <v>7</v>
      </c>
      <c r="N22" s="1">
        <f t="shared" ref="N22:N33" si="16">_xlfn.STDEV.P(B5,B23,B41,B59,B77,B95,B114,B133,B152,B171,B189,B207,B225,B243,B261,B279,B297,B315,B333,B351,B369,B387)</f>
        <v>13.153885029071247</v>
      </c>
      <c r="O22" s="1">
        <f t="shared" ref="O22:O33" si="17">_xlfn.STDEV.P(C5,C23,C41,C59,C77,C95,C114,C133,C152,C171,C189,C207,C225,C243,C261,C279,C297,C315,C333,C351,C369,C387)</f>
        <v>23.971176106954314</v>
      </c>
      <c r="P22" s="1">
        <f t="shared" ref="P22:P31" si="18">_xlfn.STDEV.P(D5,D23,D41,D59,D77,D95,D114,D133,D152,D171,D189,D207,D225,D243,D261,D279,D297,D315,D333,D351,D369,D387)</f>
        <v>24.806473169540066</v>
      </c>
      <c r="Q22" s="1">
        <f t="shared" ref="Q22:Q33" si="19">_xlfn.STDEV.P(E5,E23,E41,E59,E77,E95,E114,E133,E152,E171,E189,E207,E225,E243,E261,E279,E297,E315,E333,E351,E369,E387)</f>
        <v>18.586932195575109</v>
      </c>
      <c r="R22" s="1">
        <f t="shared" ref="R22:R33" si="20">AVERAGE(N22:Q22)</f>
        <v>20.129616625285188</v>
      </c>
      <c r="S22" s="1"/>
      <c r="T22" s="1">
        <f t="shared" ref="T22:T33" si="21">V5-N22</f>
        <v>168.2905594153732</v>
      </c>
      <c r="U22" s="1">
        <f t="shared" ref="U22:U33" si="22">N22</f>
        <v>13.153885029071247</v>
      </c>
      <c r="V22" s="1">
        <f t="shared" ref="V22:V33" si="23">N22</f>
        <v>13.153885029071247</v>
      </c>
      <c r="W22" s="1">
        <f t="shared" ref="W22:W33" si="24">W5-N22</f>
        <v>170.62389274870651</v>
      </c>
      <c r="X22" s="1">
        <f t="shared" ref="X22:X33" si="25">O22</f>
        <v>23.971176106954314</v>
      </c>
      <c r="Y22" s="1">
        <f t="shared" ref="Y22:Y33" si="26">O22</f>
        <v>23.971176106954314</v>
      </c>
      <c r="Z22" s="1">
        <f t="shared" ref="Z22:Z33" si="27">X5-P22</f>
        <v>154.3601934971266</v>
      </c>
      <c r="AA22" s="1">
        <f t="shared" ref="AA22:AA33" si="28">P22</f>
        <v>24.806473169540066</v>
      </c>
      <c r="AB22" s="1">
        <f t="shared" ref="AB22:AB33" si="29">P22</f>
        <v>24.806473169540066</v>
      </c>
      <c r="AC22" s="1">
        <f t="shared" ref="AC22:AC33" si="30">Y5-Q22</f>
        <v>153.17777368677781</v>
      </c>
      <c r="AD22" s="1">
        <f t="shared" ref="AD22:AD33" si="31">Q22</f>
        <v>18.586932195575109</v>
      </c>
      <c r="AE22" s="1">
        <f t="shared" ref="AE22:AE33" si="32">Q22</f>
        <v>18.586932195575109</v>
      </c>
    </row>
    <row r="23" spans="1:31" ht="14.45" x14ac:dyDescent="0.35">
      <c r="A23" s="15" t="s">
        <v>7</v>
      </c>
      <c r="B23" s="4">
        <v>170</v>
      </c>
      <c r="C23" s="4">
        <v>162</v>
      </c>
      <c r="D23" s="4">
        <v>156</v>
      </c>
      <c r="E23" s="4">
        <v>145</v>
      </c>
      <c r="F23" s="4">
        <f t="shared" ref="F23:F32" si="33">SUM(B23:E23)</f>
        <v>633</v>
      </c>
      <c r="G23" s="4">
        <v>0</v>
      </c>
      <c r="H23" s="7">
        <f t="shared" ref="H23:H32" si="34">COUNT(B23:E23)</f>
        <v>4</v>
      </c>
      <c r="J23" t="s">
        <v>126</v>
      </c>
      <c r="M23" t="s">
        <v>8</v>
      </c>
      <c r="N23" s="1">
        <f t="shared" si="16"/>
        <v>28.073841731568571</v>
      </c>
      <c r="O23" s="1">
        <f t="shared" si="17"/>
        <v>14.98252950860403</v>
      </c>
      <c r="P23" s="1">
        <f t="shared" si="18"/>
        <v>24.08002284052073</v>
      </c>
      <c r="Q23" s="1">
        <f t="shared" si="19"/>
        <v>26.431940904897619</v>
      </c>
      <c r="R23" s="1">
        <f t="shared" si="20"/>
        <v>23.392083746397738</v>
      </c>
      <c r="S23" s="1"/>
      <c r="T23" s="1">
        <f t="shared" si="21"/>
        <v>155.97377731605047</v>
      </c>
      <c r="U23" s="1">
        <f t="shared" si="22"/>
        <v>28.073841731568571</v>
      </c>
      <c r="V23" s="1">
        <f t="shared" si="23"/>
        <v>28.073841731568571</v>
      </c>
      <c r="W23" s="1">
        <f t="shared" si="24"/>
        <v>147.92615826843144</v>
      </c>
      <c r="X23" s="1">
        <f t="shared" si="25"/>
        <v>14.98252950860403</v>
      </c>
      <c r="Y23" s="1">
        <f t="shared" si="26"/>
        <v>14.98252950860403</v>
      </c>
      <c r="Z23" s="1">
        <f t="shared" si="27"/>
        <v>160.46997715947927</v>
      </c>
      <c r="AA23" s="1">
        <f t="shared" si="28"/>
        <v>24.08002284052073</v>
      </c>
      <c r="AB23" s="1">
        <f t="shared" si="29"/>
        <v>24.08002284052073</v>
      </c>
      <c r="AC23" s="1">
        <f t="shared" si="30"/>
        <v>160.51805909510236</v>
      </c>
      <c r="AD23" s="1">
        <f t="shared" si="31"/>
        <v>26.431940904897619</v>
      </c>
      <c r="AE23" s="1">
        <f t="shared" si="32"/>
        <v>26.431940904897619</v>
      </c>
    </row>
    <row r="24" spans="1:31" ht="14.45" x14ac:dyDescent="0.35">
      <c r="A24" s="15" t="s">
        <v>8</v>
      </c>
      <c r="B24" s="4">
        <v>168</v>
      </c>
      <c r="C24" s="4">
        <v>168</v>
      </c>
      <c r="D24" s="4">
        <v>150</v>
      </c>
      <c r="E24" s="4">
        <v>188</v>
      </c>
      <c r="F24" s="4">
        <f t="shared" si="33"/>
        <v>674</v>
      </c>
      <c r="G24" s="4">
        <v>1</v>
      </c>
      <c r="H24" s="7">
        <f t="shared" si="34"/>
        <v>4</v>
      </c>
      <c r="J24">
        <f>MAX(B35:E35)</f>
        <v>1338</v>
      </c>
      <c r="M24" t="s">
        <v>9</v>
      </c>
      <c r="N24" s="1">
        <f>_xlfn.STDEV.P(B7,B25,B43,B61,B79,B97,B116,B135,B154,B173,B191,B209,B227,B245,B263,B281,B299,B317,B335,B353,B371,B389)</f>
        <v>27.350670404902932</v>
      </c>
      <c r="O24" s="1">
        <f>_xlfn.STDEV.P(C7,C25,C43,C61,C79,C97,C116,C135,C154,C173,C191,C209,C227,C245,C263,C281,C299,C317,C335,C353,C371,C389)</f>
        <v>22.095340722257557</v>
      </c>
      <c r="P24" s="1">
        <f>_xlfn.STDEV.P(D7,D25,D43,D61,D79,D97,D116,D135,D154,D173,D191,D209,D227,D245,D263,D281,D299,D317,D335,D353,D371,D389)</f>
        <v>16.095866645723774</v>
      </c>
      <c r="Q24" s="1">
        <f>_xlfn.STDEV.P(E7,E25,E43,E61,E79,E97,E116,E135,E154,E173,E191,E209,E227,E245,E263,E281,E299,E317,E335,E353,E371,E389)</f>
        <v>27.065396991097586</v>
      </c>
      <c r="R24" s="1">
        <f t="shared" si="20"/>
        <v>23.151818690995462</v>
      </c>
      <c r="S24" s="1"/>
      <c r="T24" s="1">
        <f t="shared" si="21"/>
        <v>140.95702190278939</v>
      </c>
      <c r="U24" s="1">
        <f t="shared" si="22"/>
        <v>27.350670404902932</v>
      </c>
      <c r="V24" s="1">
        <f t="shared" si="23"/>
        <v>27.350670404902932</v>
      </c>
      <c r="W24" s="1">
        <f t="shared" si="24"/>
        <v>136.93504388081135</v>
      </c>
      <c r="X24" s="1">
        <f t="shared" si="25"/>
        <v>22.095340722257557</v>
      </c>
      <c r="Y24" s="1">
        <f t="shared" si="26"/>
        <v>22.095340722257557</v>
      </c>
      <c r="Z24" s="1">
        <f t="shared" si="27"/>
        <v>150.90413335427621</v>
      </c>
      <c r="AA24" s="1">
        <f t="shared" si="28"/>
        <v>16.095866645723774</v>
      </c>
      <c r="AB24" s="1">
        <f t="shared" si="29"/>
        <v>16.095866645723774</v>
      </c>
      <c r="AC24" s="1">
        <f t="shared" si="30"/>
        <v>144.4346030089024</v>
      </c>
      <c r="AD24" s="1">
        <f t="shared" si="31"/>
        <v>27.065396991097586</v>
      </c>
      <c r="AE24" s="1">
        <f t="shared" si="32"/>
        <v>27.065396991097586</v>
      </c>
    </row>
    <row r="25" spans="1:31" ht="14.45" x14ac:dyDescent="0.35">
      <c r="A25" s="15" t="s">
        <v>9</v>
      </c>
      <c r="B25" s="4">
        <v>159</v>
      </c>
      <c r="C25" s="4">
        <v>150</v>
      </c>
      <c r="D25" s="4"/>
      <c r="E25" s="4"/>
      <c r="F25" s="4">
        <f t="shared" si="33"/>
        <v>309</v>
      </c>
      <c r="G25" s="4">
        <v>1</v>
      </c>
      <c r="H25" s="7">
        <f t="shared" si="34"/>
        <v>2</v>
      </c>
      <c r="M25" t="s">
        <v>10</v>
      </c>
      <c r="N25" s="1">
        <f t="shared" si="16"/>
        <v>28.76581690517796</v>
      </c>
      <c r="O25" s="1">
        <f t="shared" si="17"/>
        <v>28.63138440312494</v>
      </c>
      <c r="P25" s="1">
        <f t="shared" si="18"/>
        <v>22.007083595857534</v>
      </c>
      <c r="Q25" s="1">
        <f t="shared" si="19"/>
        <v>16.419036971957436</v>
      </c>
      <c r="R25" s="1">
        <f t="shared" si="20"/>
        <v>23.955830469029468</v>
      </c>
      <c r="S25" s="1"/>
      <c r="T25" s="1">
        <f t="shared" si="21"/>
        <v>157.4008497614887</v>
      </c>
      <c r="U25" s="1">
        <f t="shared" si="22"/>
        <v>28.76581690517796</v>
      </c>
      <c r="V25" s="1">
        <f t="shared" si="23"/>
        <v>28.76581690517796</v>
      </c>
      <c r="W25" s="1">
        <f t="shared" si="24"/>
        <v>140.51196087259981</v>
      </c>
      <c r="X25" s="1">
        <f t="shared" si="25"/>
        <v>28.63138440312494</v>
      </c>
      <c r="Y25" s="1">
        <f t="shared" si="26"/>
        <v>28.63138440312494</v>
      </c>
      <c r="Z25" s="1">
        <f t="shared" si="27"/>
        <v>146.71513862636471</v>
      </c>
      <c r="AA25" s="1">
        <f t="shared" si="28"/>
        <v>22.007083595857534</v>
      </c>
      <c r="AB25" s="1">
        <f t="shared" si="29"/>
        <v>22.007083595857534</v>
      </c>
      <c r="AC25" s="1">
        <f t="shared" si="30"/>
        <v>150.52213949863079</v>
      </c>
      <c r="AD25" s="1">
        <f t="shared" si="31"/>
        <v>16.419036971957436</v>
      </c>
      <c r="AE25" s="1">
        <f t="shared" si="32"/>
        <v>16.419036971957436</v>
      </c>
    </row>
    <row r="26" spans="1:31" ht="14.45" x14ac:dyDescent="0.35">
      <c r="A26" s="15" t="s">
        <v>10</v>
      </c>
      <c r="B26" s="4">
        <v>196</v>
      </c>
      <c r="C26" s="4">
        <v>149</v>
      </c>
      <c r="D26" s="4">
        <v>163</v>
      </c>
      <c r="E26" s="4">
        <v>153</v>
      </c>
      <c r="F26" s="4">
        <f t="shared" si="33"/>
        <v>661</v>
      </c>
      <c r="G26" s="4">
        <v>1</v>
      </c>
      <c r="H26" s="7">
        <f t="shared" si="34"/>
        <v>4</v>
      </c>
      <c r="J26" t="s">
        <v>127</v>
      </c>
      <c r="M26" t="s">
        <v>11</v>
      </c>
      <c r="N26" s="1">
        <f t="shared" si="16"/>
        <v>26.66064515348419</v>
      </c>
      <c r="O26" s="1">
        <f t="shared" si="17"/>
        <v>23.435635791318113</v>
      </c>
      <c r="P26" s="1">
        <f>_xlfn.STDEV.P(D9,D27,D45,D63,D81,D99,D118,D137,D156,D175,D193,D211,D229,D247,D265,D283,D301,D319,D337,D355,D373,D391)</f>
        <v>27.227330019669573</v>
      </c>
      <c r="Q26" s="1">
        <f>_xlfn.STDEV.P(E9,E27,E45,E63,E81,E99,E118,E137,E156,E175,E193,E211,E229,E247,E265,E283,E301,E319,E337,E355,E373,E391)</f>
        <v>24.212135387032678</v>
      </c>
      <c r="R26" s="1">
        <f t="shared" si="20"/>
        <v>25.383936587876136</v>
      </c>
      <c r="S26" s="1"/>
      <c r="T26" s="1">
        <f t="shared" si="21"/>
        <v>143.23935484651582</v>
      </c>
      <c r="U26" s="1">
        <f t="shared" si="22"/>
        <v>26.66064515348419</v>
      </c>
      <c r="V26" s="1">
        <f t="shared" si="23"/>
        <v>26.66064515348419</v>
      </c>
      <c r="W26" s="1">
        <f t="shared" si="24"/>
        <v>151.57745008461106</v>
      </c>
      <c r="X26" s="1">
        <f t="shared" si="25"/>
        <v>23.435635791318113</v>
      </c>
      <c r="Y26" s="1">
        <f t="shared" si="26"/>
        <v>23.435635791318113</v>
      </c>
      <c r="Z26" s="1">
        <f t="shared" si="27"/>
        <v>149.92266998033043</v>
      </c>
      <c r="AA26" s="1">
        <f t="shared" si="28"/>
        <v>27.227330019669573</v>
      </c>
      <c r="AB26" s="1">
        <f t="shared" si="29"/>
        <v>27.227330019669573</v>
      </c>
      <c r="AC26" s="1">
        <f t="shared" si="30"/>
        <v>149.63786461296732</v>
      </c>
      <c r="AD26" s="1">
        <f t="shared" si="31"/>
        <v>24.212135387032678</v>
      </c>
      <c r="AE26" s="1">
        <f t="shared" si="32"/>
        <v>24.212135387032678</v>
      </c>
    </row>
    <row r="27" spans="1:31" ht="14.45" x14ac:dyDescent="0.35">
      <c r="A27" s="15" t="s">
        <v>11</v>
      </c>
      <c r="B27" s="4">
        <v>141</v>
      </c>
      <c r="C27" s="4">
        <v>149</v>
      </c>
      <c r="D27" s="4">
        <v>157</v>
      </c>
      <c r="E27" s="4">
        <v>158</v>
      </c>
      <c r="F27" s="4">
        <f t="shared" si="33"/>
        <v>605</v>
      </c>
      <c r="G27" s="4">
        <v>1</v>
      </c>
      <c r="H27" s="7">
        <f t="shared" si="34"/>
        <v>4</v>
      </c>
      <c r="J27">
        <f>MAX(B35+C35,C35+D35,D35+E35)</f>
        <v>2669</v>
      </c>
      <c r="M27" t="s">
        <v>12</v>
      </c>
      <c r="N27" s="1">
        <f t="shared" si="16"/>
        <v>16.5</v>
      </c>
      <c r="O27" s="1">
        <f t="shared" si="17"/>
        <v>0</v>
      </c>
      <c r="P27" s="1">
        <f t="shared" si="18"/>
        <v>0</v>
      </c>
      <c r="Q27" s="1">
        <f t="shared" si="19"/>
        <v>0</v>
      </c>
      <c r="R27" s="1">
        <f t="shared" si="20"/>
        <v>4.125</v>
      </c>
      <c r="S27" s="1"/>
      <c r="T27" s="1">
        <f t="shared" si="21"/>
        <v>116</v>
      </c>
      <c r="U27" s="1">
        <f t="shared" si="22"/>
        <v>16.5</v>
      </c>
      <c r="V27" s="1">
        <f t="shared" si="23"/>
        <v>16.5</v>
      </c>
      <c r="W27" s="1">
        <f t="shared" si="24"/>
        <v>139.5</v>
      </c>
      <c r="X27" s="1">
        <f t="shared" si="25"/>
        <v>0</v>
      </c>
      <c r="Y27" s="1">
        <f t="shared" si="26"/>
        <v>0</v>
      </c>
      <c r="Z27" s="1">
        <f t="shared" si="27"/>
        <v>186</v>
      </c>
      <c r="AA27" s="1">
        <f t="shared" si="28"/>
        <v>0</v>
      </c>
      <c r="AB27" s="1">
        <f t="shared" si="29"/>
        <v>0</v>
      </c>
      <c r="AC27" s="1">
        <f t="shared" si="30"/>
        <v>147</v>
      </c>
      <c r="AD27" s="1">
        <f t="shared" si="31"/>
        <v>0</v>
      </c>
      <c r="AE27" s="1">
        <f t="shared" si="32"/>
        <v>0</v>
      </c>
    </row>
    <row r="28" spans="1:31" ht="14.45" x14ac:dyDescent="0.35">
      <c r="A28" s="15" t="s">
        <v>12</v>
      </c>
      <c r="B28" s="4"/>
      <c r="C28" s="4"/>
      <c r="D28" s="4"/>
      <c r="E28" s="4"/>
      <c r="F28" s="4"/>
      <c r="G28" s="4"/>
      <c r="H28" s="7"/>
      <c r="M28" t="s">
        <v>54</v>
      </c>
      <c r="N28" s="1">
        <f t="shared" si="16"/>
        <v>25.016972016790699</v>
      </c>
      <c r="O28" s="1">
        <f t="shared" si="17"/>
        <v>31.517406917059503</v>
      </c>
      <c r="P28" s="1">
        <f t="shared" si="18"/>
        <v>22.938952799889439</v>
      </c>
      <c r="Q28" s="1">
        <f t="shared" si="19"/>
        <v>25.484600129293771</v>
      </c>
      <c r="R28" s="1">
        <f t="shared" si="20"/>
        <v>26.239482965758352</v>
      </c>
      <c r="S28" s="1"/>
      <c r="T28" s="1">
        <f t="shared" si="21"/>
        <v>152.44969464987597</v>
      </c>
      <c r="U28" s="1">
        <f t="shared" si="22"/>
        <v>25.016972016790699</v>
      </c>
      <c r="V28" s="1">
        <f t="shared" si="23"/>
        <v>25.016972016790699</v>
      </c>
      <c r="W28" s="1">
        <f t="shared" si="24"/>
        <v>164.69731369749502</v>
      </c>
      <c r="X28" s="1">
        <f t="shared" si="25"/>
        <v>31.517406917059503</v>
      </c>
      <c r="Y28" s="1">
        <f t="shared" si="26"/>
        <v>31.517406917059503</v>
      </c>
      <c r="Z28" s="1">
        <f t="shared" si="27"/>
        <v>153.32771386677723</v>
      </c>
      <c r="AA28" s="1">
        <f t="shared" si="28"/>
        <v>22.938952799889439</v>
      </c>
      <c r="AB28" s="1">
        <f t="shared" si="29"/>
        <v>22.938952799889439</v>
      </c>
      <c r="AC28" s="1">
        <f t="shared" si="30"/>
        <v>162.20289987070623</v>
      </c>
      <c r="AD28" s="1">
        <f t="shared" si="31"/>
        <v>25.484600129293771</v>
      </c>
      <c r="AE28" s="1">
        <f t="shared" si="32"/>
        <v>25.484600129293771</v>
      </c>
    </row>
    <row r="29" spans="1:31" ht="14.45" x14ac:dyDescent="0.35">
      <c r="A29" s="15" t="s">
        <v>54</v>
      </c>
      <c r="B29" s="4"/>
      <c r="C29" s="4"/>
      <c r="D29" s="4">
        <v>151</v>
      </c>
      <c r="E29" s="4">
        <v>160</v>
      </c>
      <c r="F29" s="4">
        <f t="shared" si="33"/>
        <v>311</v>
      </c>
      <c r="G29" s="4">
        <v>0</v>
      </c>
      <c r="H29" s="7">
        <f t="shared" si="34"/>
        <v>2</v>
      </c>
      <c r="J29" t="s">
        <v>128</v>
      </c>
      <c r="M29" t="s">
        <v>13</v>
      </c>
      <c r="N29" s="1">
        <f t="shared" si="16"/>
        <v>29.686132048250396</v>
      </c>
      <c r="O29" s="1">
        <f t="shared" si="17"/>
        <v>36.789094851599707</v>
      </c>
      <c r="P29" s="1">
        <f t="shared" si="18"/>
        <v>21.421003127771584</v>
      </c>
      <c r="Q29" s="1">
        <f t="shared" si="19"/>
        <v>32.445322651157539</v>
      </c>
      <c r="R29" s="1">
        <f t="shared" si="20"/>
        <v>30.085388169694806</v>
      </c>
      <c r="S29" s="1"/>
      <c r="T29" s="1">
        <f t="shared" si="21"/>
        <v>146.60798559880843</v>
      </c>
      <c r="U29" s="1">
        <f t="shared" si="22"/>
        <v>29.686132048250396</v>
      </c>
      <c r="V29" s="1">
        <f t="shared" si="23"/>
        <v>29.686132048250396</v>
      </c>
      <c r="W29" s="1">
        <f t="shared" si="24"/>
        <v>161.06386795174961</v>
      </c>
      <c r="X29" s="1">
        <f t="shared" si="25"/>
        <v>36.789094851599707</v>
      </c>
      <c r="Y29" s="1">
        <f t="shared" si="26"/>
        <v>36.789094851599707</v>
      </c>
      <c r="Z29" s="1">
        <f t="shared" si="27"/>
        <v>162.2039968722284</v>
      </c>
      <c r="AA29" s="1">
        <f t="shared" si="28"/>
        <v>21.421003127771584</v>
      </c>
      <c r="AB29" s="1">
        <f t="shared" si="29"/>
        <v>21.421003127771584</v>
      </c>
      <c r="AC29" s="1">
        <f t="shared" si="30"/>
        <v>155.20173617237188</v>
      </c>
      <c r="AD29" s="1">
        <f t="shared" si="31"/>
        <v>32.445322651157539</v>
      </c>
      <c r="AE29" s="1">
        <f t="shared" si="32"/>
        <v>32.445322651157539</v>
      </c>
    </row>
    <row r="30" spans="1:31" ht="14.45" x14ac:dyDescent="0.35">
      <c r="A30" s="15" t="s">
        <v>13</v>
      </c>
      <c r="B30" s="4">
        <v>214</v>
      </c>
      <c r="C30" s="4">
        <v>184</v>
      </c>
      <c r="D30" s="4">
        <v>195</v>
      </c>
      <c r="E30" s="4">
        <v>138</v>
      </c>
      <c r="F30" s="4">
        <f t="shared" si="33"/>
        <v>731</v>
      </c>
      <c r="G30" s="4">
        <v>1</v>
      </c>
      <c r="H30" s="7">
        <f t="shared" si="34"/>
        <v>4</v>
      </c>
      <c r="J30">
        <f>MAX(B35+C35+D35,C35+D35+E35)</f>
        <v>3966</v>
      </c>
      <c r="M30" t="s">
        <v>85</v>
      </c>
      <c r="N30" s="1">
        <f t="shared" si="16"/>
        <v>26.96738771182704</v>
      </c>
      <c r="O30" s="1">
        <f t="shared" si="17"/>
        <v>20.944458935737714</v>
      </c>
      <c r="P30" s="1">
        <f t="shared" si="18"/>
        <v>16.862816213109809</v>
      </c>
      <c r="Q30" s="1">
        <f t="shared" si="19"/>
        <v>23.249247299643919</v>
      </c>
      <c r="R30" s="1">
        <f t="shared" si="20"/>
        <v>22.00597754007962</v>
      </c>
      <c r="S30" s="1"/>
      <c r="T30" s="1">
        <f t="shared" si="21"/>
        <v>151.63261228817296</v>
      </c>
      <c r="U30" s="1">
        <f t="shared" si="22"/>
        <v>26.96738771182704</v>
      </c>
      <c r="V30" s="1">
        <f t="shared" si="23"/>
        <v>26.96738771182704</v>
      </c>
      <c r="W30" s="1">
        <f t="shared" si="24"/>
        <v>150.55892807764664</v>
      </c>
      <c r="X30" s="1">
        <f t="shared" si="25"/>
        <v>20.944458935737714</v>
      </c>
      <c r="Y30" s="1">
        <f t="shared" si="26"/>
        <v>20.944458935737714</v>
      </c>
      <c r="Z30" s="1">
        <f t="shared" si="27"/>
        <v>163.66349957636385</v>
      </c>
      <c r="AA30" s="1">
        <f t="shared" si="28"/>
        <v>16.862816213109809</v>
      </c>
      <c r="AB30" s="1">
        <f t="shared" si="29"/>
        <v>16.862816213109809</v>
      </c>
      <c r="AC30" s="1">
        <f t="shared" si="30"/>
        <v>156.40075270035609</v>
      </c>
      <c r="AD30" s="1">
        <f t="shared" si="31"/>
        <v>23.249247299643919</v>
      </c>
      <c r="AE30" s="1">
        <f t="shared" si="32"/>
        <v>23.249247299643919</v>
      </c>
    </row>
    <row r="31" spans="1:31" ht="14.45" x14ac:dyDescent="0.35">
      <c r="A31" s="15" t="s">
        <v>85</v>
      </c>
      <c r="B31" s="4">
        <v>129</v>
      </c>
      <c r="C31" s="4">
        <v>187</v>
      </c>
      <c r="D31" s="4">
        <v>156</v>
      </c>
      <c r="E31" s="4">
        <v>174</v>
      </c>
      <c r="F31" s="4">
        <f t="shared" si="33"/>
        <v>646</v>
      </c>
      <c r="G31" s="4">
        <v>1</v>
      </c>
      <c r="H31" s="7">
        <f t="shared" si="34"/>
        <v>4</v>
      </c>
      <c r="M31" t="s">
        <v>96</v>
      </c>
      <c r="N31" s="1">
        <v>0</v>
      </c>
      <c r="O31" s="1">
        <f t="shared" si="17"/>
        <v>14.656787798539916</v>
      </c>
      <c r="P31" s="1">
        <f t="shared" si="18"/>
        <v>19.125782482177183</v>
      </c>
      <c r="Q31" s="1">
        <f t="shared" si="19"/>
        <v>18.313625771236261</v>
      </c>
      <c r="R31" s="1">
        <f t="shared" si="20"/>
        <v>13.024049012988339</v>
      </c>
      <c r="S31" s="1"/>
      <c r="T31" s="1">
        <f t="shared" si="21"/>
        <v>160.71428571428572</v>
      </c>
      <c r="U31" s="1">
        <f t="shared" si="22"/>
        <v>0</v>
      </c>
      <c r="V31" s="1">
        <f t="shared" si="23"/>
        <v>0</v>
      </c>
      <c r="W31" s="1">
        <f t="shared" si="24"/>
        <v>168.5</v>
      </c>
      <c r="X31" s="1">
        <f t="shared" si="25"/>
        <v>14.656787798539916</v>
      </c>
      <c r="Y31" s="1">
        <f t="shared" si="26"/>
        <v>14.656787798539916</v>
      </c>
      <c r="Z31" s="1">
        <f t="shared" si="27"/>
        <v>142.14088418448949</v>
      </c>
      <c r="AA31" s="1">
        <f t="shared" si="28"/>
        <v>19.125782482177183</v>
      </c>
      <c r="AB31" s="1">
        <f t="shared" si="29"/>
        <v>19.125782482177183</v>
      </c>
      <c r="AC31" s="1">
        <f t="shared" si="30"/>
        <v>146.0197075620971</v>
      </c>
      <c r="AD31" s="1">
        <f t="shared" si="31"/>
        <v>18.313625771236261</v>
      </c>
      <c r="AE31" s="1">
        <f t="shared" si="32"/>
        <v>18.313625771236261</v>
      </c>
    </row>
    <row r="32" spans="1:31" ht="14.45" x14ac:dyDescent="0.35">
      <c r="A32" s="15" t="s">
        <v>96</v>
      </c>
      <c r="B32" s="4">
        <v>154</v>
      </c>
      <c r="C32" s="4">
        <v>189</v>
      </c>
      <c r="D32" s="4">
        <v>169</v>
      </c>
      <c r="E32" s="4">
        <v>144</v>
      </c>
      <c r="F32" s="4">
        <f t="shared" si="33"/>
        <v>656</v>
      </c>
      <c r="G32" s="4">
        <v>0</v>
      </c>
      <c r="H32" s="7">
        <f t="shared" si="34"/>
        <v>4</v>
      </c>
      <c r="J32" t="s">
        <v>129</v>
      </c>
      <c r="M32" t="s">
        <v>103</v>
      </c>
      <c r="N32" s="1">
        <v>0</v>
      </c>
      <c r="O32" s="1">
        <f t="shared" si="17"/>
        <v>20.5</v>
      </c>
      <c r="P32" s="1">
        <v>0</v>
      </c>
      <c r="Q32" s="1">
        <v>0</v>
      </c>
      <c r="R32" s="1">
        <f t="shared" si="20"/>
        <v>5.125</v>
      </c>
      <c r="S32" s="1"/>
      <c r="T32" s="1" t="e">
        <f t="shared" si="21"/>
        <v>#DIV/0!</v>
      </c>
      <c r="U32" s="1">
        <f t="shared" si="22"/>
        <v>0</v>
      </c>
      <c r="V32" s="1">
        <f t="shared" si="23"/>
        <v>0</v>
      </c>
      <c r="W32" s="1">
        <f t="shared" si="24"/>
        <v>170.5</v>
      </c>
      <c r="X32" s="1">
        <f t="shared" si="25"/>
        <v>20.5</v>
      </c>
      <c r="Y32" s="1">
        <f t="shared" si="26"/>
        <v>20.5</v>
      </c>
      <c r="Z32" s="1">
        <f t="shared" si="27"/>
        <v>0</v>
      </c>
      <c r="AA32" s="1">
        <f t="shared" si="28"/>
        <v>0</v>
      </c>
      <c r="AB32" s="1">
        <f t="shared" si="29"/>
        <v>0</v>
      </c>
      <c r="AC32" s="1">
        <f t="shared" si="30"/>
        <v>0</v>
      </c>
      <c r="AD32" s="1">
        <f t="shared" si="31"/>
        <v>0</v>
      </c>
      <c r="AE32" s="1">
        <f t="shared" si="32"/>
        <v>0</v>
      </c>
    </row>
    <row r="33" spans="1:31" ht="14.45" x14ac:dyDescent="0.35">
      <c r="A33" s="15" t="s">
        <v>103</v>
      </c>
      <c r="B33" s="4"/>
      <c r="C33" s="4"/>
      <c r="D33" s="4"/>
      <c r="E33" s="4"/>
      <c r="F33" s="4"/>
      <c r="G33" s="4"/>
      <c r="H33" s="7"/>
      <c r="J33">
        <f>F35</f>
        <v>5226</v>
      </c>
      <c r="M33" t="s">
        <v>88</v>
      </c>
      <c r="N33" s="1" t="e">
        <f t="shared" si="16"/>
        <v>#DIV/0!</v>
      </c>
      <c r="O33" s="1" t="e">
        <f t="shared" si="17"/>
        <v>#DIV/0!</v>
      </c>
      <c r="P33" s="1">
        <v>0</v>
      </c>
      <c r="Q33" s="1">
        <f t="shared" si="19"/>
        <v>0</v>
      </c>
      <c r="R33" s="1" t="e">
        <f t="shared" si="20"/>
        <v>#DIV/0!</v>
      </c>
      <c r="T33" s="1" t="e">
        <f t="shared" si="21"/>
        <v>#DIV/0!</v>
      </c>
      <c r="U33" s="1" t="e">
        <f t="shared" si="22"/>
        <v>#DIV/0!</v>
      </c>
      <c r="V33" s="1" t="e">
        <f t="shared" si="23"/>
        <v>#DIV/0!</v>
      </c>
      <c r="W33" s="1" t="e">
        <f t="shared" si="24"/>
        <v>#DIV/0!</v>
      </c>
      <c r="X33" s="1" t="e">
        <f t="shared" si="25"/>
        <v>#DIV/0!</v>
      </c>
      <c r="Y33" s="1" t="e">
        <f t="shared" si="26"/>
        <v>#DIV/0!</v>
      </c>
      <c r="Z33" s="1">
        <f t="shared" si="27"/>
        <v>0</v>
      </c>
      <c r="AA33" s="1">
        <f t="shared" si="28"/>
        <v>0</v>
      </c>
      <c r="AB33" s="1">
        <f t="shared" si="29"/>
        <v>0</v>
      </c>
      <c r="AC33" s="1">
        <f t="shared" si="30"/>
        <v>132</v>
      </c>
      <c r="AD33" s="1">
        <f t="shared" si="31"/>
        <v>0</v>
      </c>
      <c r="AE33" s="1">
        <f t="shared" si="32"/>
        <v>0</v>
      </c>
    </row>
    <row r="34" spans="1:31" thickBot="1" x14ac:dyDescent="0.4">
      <c r="A34" s="16" t="s">
        <v>88</v>
      </c>
      <c r="B34" s="10"/>
      <c r="C34" s="10"/>
      <c r="D34" s="10"/>
      <c r="E34" s="10"/>
      <c r="F34" s="10"/>
      <c r="G34" s="10"/>
      <c r="H34" s="11"/>
    </row>
    <row r="35" spans="1:31" thickBot="1" x14ac:dyDescent="0.4">
      <c r="A35" s="13" t="s">
        <v>39</v>
      </c>
      <c r="B35" s="17">
        <f>SUM(B22:B34)</f>
        <v>1331</v>
      </c>
      <c r="C35" s="17">
        <f t="shared" ref="C35" si="35">SUM(C22:C34)</f>
        <v>1338</v>
      </c>
      <c r="D35" s="17">
        <f t="shared" ref="D35" si="36">SUM(D22:D34)</f>
        <v>1297</v>
      </c>
      <c r="E35" s="17">
        <f t="shared" ref="E35" si="37">SUM(E22:E34)</f>
        <v>1260</v>
      </c>
      <c r="F35" s="17">
        <f t="shared" ref="F35" si="38">SUM(F22:F34)</f>
        <v>5226</v>
      </c>
      <c r="G35" s="17">
        <f>SUM(G22:G34)</f>
        <v>6</v>
      </c>
      <c r="H35" s="18">
        <f t="shared" ref="H35" si="39">SUM(H22:H34)</f>
        <v>32</v>
      </c>
    </row>
    <row r="36" spans="1:31" thickBot="1" x14ac:dyDescent="0.4">
      <c r="M36" t="s">
        <v>6</v>
      </c>
      <c r="N36" t="s">
        <v>7</v>
      </c>
      <c r="O36" t="s">
        <v>8</v>
      </c>
      <c r="P36" t="s">
        <v>9</v>
      </c>
      <c r="Q36" t="s">
        <v>10</v>
      </c>
      <c r="R36" t="s">
        <v>11</v>
      </c>
      <c r="S36" t="s">
        <v>12</v>
      </c>
      <c r="T36" t="s">
        <v>54</v>
      </c>
      <c r="U36" t="s">
        <v>13</v>
      </c>
      <c r="V36" t="s">
        <v>85</v>
      </c>
      <c r="W36" t="s">
        <v>96</v>
      </c>
      <c r="X36" t="s">
        <v>20</v>
      </c>
      <c r="Y36" t="s">
        <v>88</v>
      </c>
      <c r="Z36" t="s">
        <v>39</v>
      </c>
      <c r="AB36" t="s">
        <v>58</v>
      </c>
      <c r="AC36">
        <f>SUM(H2,H20,H38,H56,H74,H92,H111,H130,H149,H168,H186,H204,H222,H240,H258,H276,H294,H312,H330,H348,H366,H384,)</f>
        <v>38</v>
      </c>
      <c r="AD36" t="s">
        <v>60</v>
      </c>
      <c r="AE36">
        <f>AC36/88</f>
        <v>0.43181818181818182</v>
      </c>
    </row>
    <row r="37" spans="1:31" x14ac:dyDescent="0.25">
      <c r="A37" s="20">
        <v>41559</v>
      </c>
      <c r="B37" s="21"/>
      <c r="C37" s="21" t="s">
        <v>98</v>
      </c>
      <c r="D37" s="21"/>
      <c r="E37" s="21" t="s">
        <v>99</v>
      </c>
      <c r="F37" s="21"/>
      <c r="G37" s="21">
        <v>4</v>
      </c>
      <c r="H37" s="22">
        <v>16</v>
      </c>
      <c r="L37" t="s">
        <v>63</v>
      </c>
      <c r="M37" s="1">
        <f>M38</f>
        <v>19.644054797543426</v>
      </c>
      <c r="N37" s="1">
        <f t="shared" ref="N37:Z37" si="40">N38</f>
        <v>30.283692654898058</v>
      </c>
      <c r="O37" s="1">
        <f t="shared" si="40"/>
        <v>23.79156953972215</v>
      </c>
      <c r="P37" s="1">
        <f t="shared" si="40"/>
        <v>21.853044537445019</v>
      </c>
      <c r="Q37" s="1">
        <f t="shared" si="40"/>
        <v>21.611330055710582</v>
      </c>
      <c r="R37" s="1">
        <f t="shared" si="40"/>
        <v>22.532818091762572</v>
      </c>
      <c r="S37" s="1">
        <f t="shared" si="40"/>
        <v>19.239542614105982</v>
      </c>
      <c r="T37" s="1">
        <f t="shared" si="40"/>
        <v>20.936809690112771</v>
      </c>
      <c r="U37" s="1">
        <f t="shared" si="40"/>
        <v>22.303971126857245</v>
      </c>
      <c r="V37" s="1">
        <f t="shared" si="40"/>
        <v>0</v>
      </c>
      <c r="W37" s="1">
        <f t="shared" si="40"/>
        <v>15.848895860595462</v>
      </c>
      <c r="X37" s="1">
        <f t="shared" si="40"/>
        <v>21.77154105707724</v>
      </c>
      <c r="Y37" s="1">
        <f t="shared" si="40"/>
        <v>0</v>
      </c>
      <c r="Z37" s="1">
        <f t="shared" si="40"/>
        <v>0</v>
      </c>
      <c r="AB37" t="s">
        <v>59</v>
      </c>
      <c r="AC37">
        <f>SUM(H38,H56,H74,H130,H186,H222,H240,H294,H312,H330,H384)</f>
        <v>21</v>
      </c>
      <c r="AD37" t="s">
        <v>61</v>
      </c>
      <c r="AE37">
        <f>AC37/44</f>
        <v>0.47727272727272729</v>
      </c>
    </row>
    <row r="38" spans="1:31" thickBot="1" x14ac:dyDescent="0.4">
      <c r="A38" s="12" t="s">
        <v>16</v>
      </c>
      <c r="B38" s="23"/>
      <c r="C38" s="23"/>
      <c r="D38" s="23"/>
      <c r="E38" s="23"/>
      <c r="F38" s="23"/>
      <c r="G38" s="23" t="s">
        <v>40</v>
      </c>
      <c r="H38" s="24">
        <f>G37-(G53/2)</f>
        <v>1</v>
      </c>
      <c r="L38" t="s">
        <v>78</v>
      </c>
      <c r="M38" s="1">
        <f>N21</f>
        <v>19.644054797543426</v>
      </c>
      <c r="N38" s="1">
        <v>30.283692654898058</v>
      </c>
      <c r="O38" s="1">
        <v>23.79156953972215</v>
      </c>
      <c r="P38" s="1">
        <v>21.853044537445019</v>
      </c>
      <c r="Q38" s="1">
        <v>21.611330055710582</v>
      </c>
      <c r="R38" s="1">
        <v>22.532818091762572</v>
      </c>
      <c r="S38" s="1">
        <v>19.239542614105982</v>
      </c>
      <c r="T38" s="1">
        <v>20.936809690112771</v>
      </c>
      <c r="U38" s="1">
        <v>22.303971126857245</v>
      </c>
      <c r="V38" s="1">
        <v>0</v>
      </c>
      <c r="W38" s="1">
        <v>15.848895860595462</v>
      </c>
      <c r="X38" s="1">
        <v>21.77154105707724</v>
      </c>
      <c r="Y38" s="1">
        <v>0</v>
      </c>
      <c r="Z38" s="1">
        <v>0</v>
      </c>
      <c r="AB38" t="s">
        <v>62</v>
      </c>
      <c r="AC38">
        <v>24</v>
      </c>
      <c r="AD38" t="s">
        <v>61</v>
      </c>
      <c r="AE38">
        <f>24/44</f>
        <v>0.54545454545454541</v>
      </c>
    </row>
    <row r="39" spans="1:31" ht="15.75" thickBot="1" x14ac:dyDescent="0.3">
      <c r="A39" s="25"/>
      <c r="B39" s="25" t="s">
        <v>0</v>
      </c>
      <c r="C39" s="25" t="s">
        <v>1</v>
      </c>
      <c r="D39" s="25" t="s">
        <v>2</v>
      </c>
      <c r="E39" s="25" t="s">
        <v>3</v>
      </c>
      <c r="F39" s="25" t="s">
        <v>4</v>
      </c>
      <c r="G39" s="25" t="s">
        <v>5</v>
      </c>
      <c r="H39" s="25" t="s">
        <v>38</v>
      </c>
      <c r="J39" s="42" t="s">
        <v>125</v>
      </c>
      <c r="K39" s="42"/>
      <c r="L39" t="s">
        <v>65</v>
      </c>
      <c r="M39" s="1">
        <f>M40-N21</f>
        <v>155.68927853578992</v>
      </c>
      <c r="N39" s="1">
        <f t="shared" ref="N39:Z39" si="41">N40-N38</f>
        <v>151.1607517895464</v>
      </c>
      <c r="O39" s="1">
        <f t="shared" si="41"/>
        <v>160.25604950789688</v>
      </c>
      <c r="P39" s="1">
        <f t="shared" si="41"/>
        <v>146.45464777024731</v>
      </c>
      <c r="Q39" s="1">
        <f t="shared" si="41"/>
        <v>164.55533661095609</v>
      </c>
      <c r="R39" s="1">
        <f t="shared" si="41"/>
        <v>147.36718190823743</v>
      </c>
      <c r="S39" s="1">
        <f t="shared" si="41"/>
        <v>113.26045738589401</v>
      </c>
      <c r="T39" s="1">
        <f t="shared" si="41"/>
        <v>156.5298569765539</v>
      </c>
      <c r="U39" s="1">
        <f t="shared" si="41"/>
        <v>153.99014652020156</v>
      </c>
      <c r="V39" s="1">
        <f t="shared" si="41"/>
        <v>190.75</v>
      </c>
      <c r="W39" s="1">
        <f t="shared" si="41"/>
        <v>144.86538985369026</v>
      </c>
      <c r="X39" s="1" t="e">
        <f t="shared" si="41"/>
        <v>#DIV/0!</v>
      </c>
      <c r="Y39" s="1" t="e">
        <f t="shared" si="41"/>
        <v>#DIV/0!</v>
      </c>
      <c r="Z39" s="1">
        <f t="shared" si="41"/>
        <v>175.96590909090909</v>
      </c>
    </row>
    <row r="40" spans="1:31" ht="14.45" x14ac:dyDescent="0.35">
      <c r="A40" s="19" t="s">
        <v>6</v>
      </c>
      <c r="B40" s="5">
        <v>145</v>
      </c>
      <c r="C40" s="5">
        <v>127</v>
      </c>
      <c r="D40" s="5"/>
      <c r="E40" s="5"/>
      <c r="F40" s="5">
        <f t="shared" ref="F40:F49" si="42">SUM(B40:E40)</f>
        <v>272</v>
      </c>
      <c r="G40" s="5">
        <v>0</v>
      </c>
      <c r="H40" s="6">
        <f t="shared" ref="H40:H49" si="43">COUNT(B40:E40)</f>
        <v>2</v>
      </c>
      <c r="L40" t="s">
        <v>64</v>
      </c>
      <c r="M40" s="1">
        <f>$N$4/$R$4</f>
        <v>175.33333333333334</v>
      </c>
      <c r="N40" s="1">
        <f>$N$5/$R$5</f>
        <v>181.44444444444446</v>
      </c>
      <c r="O40" s="1">
        <f>$N$6/$R$6</f>
        <v>184.04761904761904</v>
      </c>
      <c r="P40" s="1">
        <f>$N$7/$R$7</f>
        <v>168.30769230769232</v>
      </c>
      <c r="Q40" s="1">
        <f>$N$8/$R$8</f>
        <v>186.16666666666666</v>
      </c>
      <c r="R40" s="1">
        <f>$N$9/$R$9</f>
        <v>169.9</v>
      </c>
      <c r="S40" s="1">
        <f>$N$10/$R$10</f>
        <v>132.5</v>
      </c>
      <c r="T40" s="1">
        <f>$N$11/$R$11</f>
        <v>177.46666666666667</v>
      </c>
      <c r="U40" s="1">
        <f>N12/R12</f>
        <v>176.29411764705881</v>
      </c>
      <c r="V40" s="1">
        <f>O12/S12</f>
        <v>190.75</v>
      </c>
      <c r="W40" s="1">
        <f>$N$14/$R$14</f>
        <v>160.71428571428572</v>
      </c>
      <c r="X40" s="1" t="e">
        <f>$N$15/$R$15</f>
        <v>#DIV/0!</v>
      </c>
      <c r="Y40" s="1" t="e">
        <f>$N$16/$R$16</f>
        <v>#DIV/0!</v>
      </c>
      <c r="Z40" s="1">
        <f>$N$17/$R$17</f>
        <v>175.96590909090909</v>
      </c>
    </row>
    <row r="41" spans="1:31" x14ac:dyDescent="0.25">
      <c r="A41" s="15" t="s">
        <v>7</v>
      </c>
      <c r="B41" s="4">
        <v>190</v>
      </c>
      <c r="C41" s="4">
        <v>222</v>
      </c>
      <c r="D41" s="4">
        <v>136</v>
      </c>
      <c r="E41" s="4">
        <v>143</v>
      </c>
      <c r="F41" s="4">
        <f t="shared" si="42"/>
        <v>691</v>
      </c>
      <c r="G41" s="4">
        <v>2</v>
      </c>
      <c r="H41" s="7">
        <f t="shared" si="43"/>
        <v>4</v>
      </c>
      <c r="J41" t="s">
        <v>126</v>
      </c>
      <c r="L41" t="s">
        <v>66</v>
      </c>
      <c r="M41" s="1">
        <f>M42</f>
        <v>21.338902629519136</v>
      </c>
      <c r="N41" s="1">
        <f t="shared" ref="N41:Z41" si="44">N42</f>
        <v>18.800902183206379</v>
      </c>
      <c r="O41" s="1">
        <f t="shared" si="44"/>
        <v>20.61263899714427</v>
      </c>
      <c r="P41" s="1">
        <f t="shared" si="44"/>
        <v>23.811761799581316</v>
      </c>
      <c r="Q41" s="1">
        <f t="shared" si="44"/>
        <v>25.666809773848836</v>
      </c>
      <c r="R41" s="1">
        <f t="shared" si="44"/>
        <v>25.367098167143354</v>
      </c>
      <c r="S41" s="1">
        <f t="shared" si="44"/>
        <v>7.5369460363966754</v>
      </c>
      <c r="T41" s="1">
        <f t="shared" si="44"/>
        <v>19.436272983342079</v>
      </c>
      <c r="U41" s="1">
        <f t="shared" si="44"/>
        <v>20.003124755897513</v>
      </c>
      <c r="V41" s="1">
        <f t="shared" si="44"/>
        <v>0</v>
      </c>
      <c r="W41" s="1">
        <f t="shared" si="44"/>
        <v>17.951044537853502</v>
      </c>
      <c r="X41" s="1">
        <f t="shared" si="44"/>
        <v>6.5996632910744433</v>
      </c>
      <c r="Y41" s="1">
        <f t="shared" si="44"/>
        <v>0</v>
      </c>
      <c r="Z41" s="1">
        <f t="shared" si="44"/>
        <v>0</v>
      </c>
    </row>
    <row r="42" spans="1:31" ht="14.45" x14ac:dyDescent="0.35">
      <c r="A42" s="15" t="s">
        <v>8</v>
      </c>
      <c r="B42" s="4">
        <v>201</v>
      </c>
      <c r="C42" s="4">
        <v>148</v>
      </c>
      <c r="D42" s="4">
        <v>159</v>
      </c>
      <c r="E42" s="4">
        <v>176</v>
      </c>
      <c r="F42" s="4">
        <f t="shared" si="42"/>
        <v>684</v>
      </c>
      <c r="G42" s="4">
        <v>0</v>
      </c>
      <c r="H42" s="7">
        <f t="shared" si="43"/>
        <v>4</v>
      </c>
      <c r="J42">
        <f>MAX(B53:E53)</f>
        <v>1373</v>
      </c>
      <c r="L42" t="s">
        <v>79</v>
      </c>
      <c r="M42" s="1">
        <f>O21</f>
        <v>21.338902629519136</v>
      </c>
      <c r="N42" s="1">
        <v>18.800902183206379</v>
      </c>
      <c r="O42" s="1">
        <v>20.61263899714427</v>
      </c>
      <c r="P42" s="1">
        <v>23.811761799581316</v>
      </c>
      <c r="Q42" s="1">
        <v>25.666809773848836</v>
      </c>
      <c r="R42" s="1">
        <v>25.367098167143354</v>
      </c>
      <c r="S42" s="1">
        <v>7.5369460363966754</v>
      </c>
      <c r="T42" s="1">
        <v>19.436272983342079</v>
      </c>
      <c r="U42" s="1">
        <v>20.003124755897513</v>
      </c>
      <c r="V42" s="1">
        <v>0</v>
      </c>
      <c r="W42" s="1">
        <v>17.951044537853502</v>
      </c>
      <c r="X42" s="1">
        <v>6.5996632910744433</v>
      </c>
      <c r="Y42" s="1">
        <v>0</v>
      </c>
      <c r="Z42" s="1">
        <v>0</v>
      </c>
    </row>
    <row r="43" spans="1:31" ht="14.45" x14ac:dyDescent="0.35">
      <c r="A43" s="15" t="s">
        <v>9</v>
      </c>
      <c r="B43" s="4"/>
      <c r="C43" s="4"/>
      <c r="D43" s="4">
        <v>151</v>
      </c>
      <c r="E43" s="4">
        <v>139</v>
      </c>
      <c r="F43" s="4">
        <f t="shared" si="42"/>
        <v>290</v>
      </c>
      <c r="G43" s="4">
        <v>0</v>
      </c>
      <c r="H43" s="7">
        <f t="shared" si="43"/>
        <v>2</v>
      </c>
      <c r="L43" t="s">
        <v>68</v>
      </c>
      <c r="M43" s="1">
        <f t="shared" ref="M43:Z43" si="45">M44-M42</f>
        <v>154.04998625936975</v>
      </c>
      <c r="N43" s="1">
        <f t="shared" si="45"/>
        <v>164.9768755945714</v>
      </c>
      <c r="O43" s="1">
        <f t="shared" si="45"/>
        <v>155.38736100285573</v>
      </c>
      <c r="P43" s="1">
        <f t="shared" si="45"/>
        <v>140.47395248613296</v>
      </c>
      <c r="Q43" s="1">
        <f t="shared" si="45"/>
        <v>143.61096800392895</v>
      </c>
      <c r="R43" s="1">
        <f t="shared" si="45"/>
        <v>152.87099707095189</v>
      </c>
      <c r="S43" s="1">
        <f t="shared" si="45"/>
        <v>148.46305396360333</v>
      </c>
      <c r="T43" s="1">
        <f t="shared" si="45"/>
        <v>170.27801273094366</v>
      </c>
      <c r="U43" s="1">
        <f t="shared" si="45"/>
        <v>170.74687524410248</v>
      </c>
      <c r="V43" s="1">
        <f t="shared" si="45"/>
        <v>0</v>
      </c>
      <c r="W43" s="1">
        <f t="shared" si="45"/>
        <v>150.54895546214649</v>
      </c>
      <c r="X43" s="1">
        <f t="shared" si="45"/>
        <v>163.90033670892555</v>
      </c>
      <c r="Y43" s="1" t="e">
        <f t="shared" si="45"/>
        <v>#DIV/0!</v>
      </c>
      <c r="Z43" s="1">
        <f t="shared" si="45"/>
        <v>177.20454545454547</v>
      </c>
    </row>
    <row r="44" spans="1:31" ht="14.45" x14ac:dyDescent="0.35">
      <c r="A44" s="15" t="s">
        <v>10</v>
      </c>
      <c r="B44" s="4">
        <v>152</v>
      </c>
      <c r="C44" s="4">
        <v>135</v>
      </c>
      <c r="D44" s="4">
        <v>156</v>
      </c>
      <c r="E44" s="4">
        <v>182</v>
      </c>
      <c r="F44" s="4">
        <f t="shared" si="42"/>
        <v>625</v>
      </c>
      <c r="G44" s="4">
        <v>0</v>
      </c>
      <c r="H44" s="7">
        <f t="shared" si="43"/>
        <v>4</v>
      </c>
      <c r="J44" t="s">
        <v>127</v>
      </c>
      <c r="L44" t="s">
        <v>67</v>
      </c>
      <c r="M44" s="1">
        <f>$O$4/$S$4</f>
        <v>175.38888888888889</v>
      </c>
      <c r="N44" s="1">
        <f>$O$5/$S$5</f>
        <v>183.77777777777777</v>
      </c>
      <c r="O44" s="1">
        <f>$O$6/$S$6</f>
        <v>176</v>
      </c>
      <c r="P44" s="1">
        <f>$O$7/$S$7</f>
        <v>164.28571428571428</v>
      </c>
      <c r="Q44" s="1">
        <f>$O$8/$S$8</f>
        <v>169.27777777777777</v>
      </c>
      <c r="R44" s="1">
        <f>$O$9/$S$9</f>
        <v>178.23809523809524</v>
      </c>
      <c r="S44" s="1">
        <f>$O$10/$S$10</f>
        <v>156</v>
      </c>
      <c r="T44" s="1">
        <f>$O$11/$S$11</f>
        <v>189.71428571428572</v>
      </c>
      <c r="U44" s="1">
        <f>$O$12/$S$12</f>
        <v>190.75</v>
      </c>
      <c r="V44" s="1">
        <v>0</v>
      </c>
      <c r="W44" s="1">
        <f>$O$14/$S$14</f>
        <v>168.5</v>
      </c>
      <c r="X44" s="1">
        <f>$O$15/$S$15</f>
        <v>170.5</v>
      </c>
      <c r="Y44" s="1" t="e">
        <f>$O$16/$S$16</f>
        <v>#DIV/0!</v>
      </c>
      <c r="Z44" s="1">
        <f>$O$17/$S$17</f>
        <v>177.20454545454547</v>
      </c>
    </row>
    <row r="45" spans="1:31" x14ac:dyDescent="0.25">
      <c r="A45" s="15" t="s">
        <v>11</v>
      </c>
      <c r="B45" s="4">
        <v>167</v>
      </c>
      <c r="C45" s="4">
        <v>185</v>
      </c>
      <c r="D45" s="4">
        <v>150</v>
      </c>
      <c r="E45" s="4">
        <v>152</v>
      </c>
      <c r="F45" s="4">
        <f t="shared" si="42"/>
        <v>654</v>
      </c>
      <c r="G45" s="4">
        <v>0</v>
      </c>
      <c r="H45" s="7">
        <f t="shared" si="43"/>
        <v>4</v>
      </c>
      <c r="J45">
        <f>MAX(B53+C53,C53+D53,D53+E53)</f>
        <v>2707</v>
      </c>
      <c r="L45" t="s">
        <v>69</v>
      </c>
      <c r="M45" s="1">
        <f>M46</f>
        <v>21.087873593570613</v>
      </c>
      <c r="N45" s="1">
        <f t="shared" ref="N45:Z45" si="46">N46</f>
        <v>21.146825024499069</v>
      </c>
      <c r="O45" s="1">
        <f t="shared" si="46"/>
        <v>26.549801633138483</v>
      </c>
      <c r="P45" s="1">
        <f t="shared" si="46"/>
        <v>21.312471777980075</v>
      </c>
      <c r="Q45" s="1">
        <f t="shared" si="46"/>
        <v>24.132040359257367</v>
      </c>
      <c r="R45" s="1">
        <f t="shared" si="46"/>
        <v>21.378201514626994</v>
      </c>
      <c r="S45" s="1">
        <f t="shared" si="46"/>
        <v>22.130923563597108</v>
      </c>
      <c r="T45" s="1">
        <f t="shared" si="46"/>
        <v>26.443524727237101</v>
      </c>
      <c r="U45" s="1">
        <f t="shared" si="46"/>
        <v>21.698124198879498</v>
      </c>
      <c r="V45" s="1">
        <f t="shared" si="46"/>
        <v>0</v>
      </c>
      <c r="W45" s="1">
        <f t="shared" si="46"/>
        <v>26.022826518270456</v>
      </c>
      <c r="X45" s="1">
        <f t="shared" si="46"/>
        <v>7.8740078740118111</v>
      </c>
      <c r="Y45" s="1">
        <f t="shared" si="46"/>
        <v>20.401524997465806</v>
      </c>
      <c r="Z45" s="1">
        <f t="shared" si="46"/>
        <v>0</v>
      </c>
    </row>
    <row r="46" spans="1:31" ht="14.45" x14ac:dyDescent="0.35">
      <c r="A46" s="15" t="s">
        <v>12</v>
      </c>
      <c r="B46" s="4"/>
      <c r="C46" s="4"/>
      <c r="D46" s="4"/>
      <c r="E46" s="4"/>
      <c r="F46" s="4"/>
      <c r="G46" s="4"/>
      <c r="H46" s="7"/>
      <c r="L46" t="s">
        <v>80</v>
      </c>
      <c r="M46" s="1">
        <v>21.087873593570613</v>
      </c>
      <c r="N46" s="1">
        <v>21.146825024499069</v>
      </c>
      <c r="O46" s="1">
        <v>26.549801633138483</v>
      </c>
      <c r="P46" s="1">
        <v>21.312471777980075</v>
      </c>
      <c r="Q46" s="1">
        <v>24.132040359257367</v>
      </c>
      <c r="R46" s="1">
        <v>21.378201514626994</v>
      </c>
      <c r="S46" s="1">
        <v>22.130923563597108</v>
      </c>
      <c r="T46" s="1">
        <v>26.443524727237101</v>
      </c>
      <c r="U46" s="1">
        <v>21.698124198879498</v>
      </c>
      <c r="V46" s="1">
        <v>0</v>
      </c>
      <c r="W46" s="1">
        <v>26.022826518270456</v>
      </c>
      <c r="X46" s="1">
        <v>7.8740078740118111</v>
      </c>
      <c r="Y46" s="1">
        <v>20.401524997465806</v>
      </c>
      <c r="Z46" s="1">
        <v>0</v>
      </c>
    </row>
    <row r="47" spans="1:31" ht="14.45" x14ac:dyDescent="0.35">
      <c r="A47" s="15" t="s">
        <v>54</v>
      </c>
      <c r="B47" s="4">
        <v>143</v>
      </c>
      <c r="C47" s="4">
        <v>189</v>
      </c>
      <c r="D47" s="4">
        <v>176</v>
      </c>
      <c r="E47" s="4">
        <v>204</v>
      </c>
      <c r="F47" s="4">
        <f t="shared" si="42"/>
        <v>712</v>
      </c>
      <c r="G47" s="4">
        <v>1</v>
      </c>
      <c r="H47" s="7">
        <f t="shared" si="43"/>
        <v>4</v>
      </c>
      <c r="J47" t="s">
        <v>128</v>
      </c>
      <c r="L47" t="s">
        <v>71</v>
      </c>
      <c r="M47" s="1">
        <f t="shared" ref="M47:Z47" si="47">M48-M46</f>
        <v>155.02977346525293</v>
      </c>
      <c r="N47" s="1">
        <f t="shared" si="47"/>
        <v>158.01984164216759</v>
      </c>
      <c r="O47" s="1">
        <f t="shared" si="47"/>
        <v>158.00019836686153</v>
      </c>
      <c r="P47" s="1">
        <f t="shared" si="47"/>
        <v>145.68752822201992</v>
      </c>
      <c r="Q47" s="1">
        <f t="shared" si="47"/>
        <v>144.59018186296487</v>
      </c>
      <c r="R47" s="1">
        <f t="shared" si="47"/>
        <v>155.77179848537301</v>
      </c>
      <c r="S47" s="1">
        <f t="shared" si="47"/>
        <v>163.86907643640291</v>
      </c>
      <c r="T47" s="1">
        <f t="shared" si="47"/>
        <v>149.82314193942958</v>
      </c>
      <c r="U47" s="1">
        <f t="shared" si="47"/>
        <v>161.9268758011205</v>
      </c>
      <c r="V47" s="1">
        <f t="shared" si="47"/>
        <v>180.52631578947367</v>
      </c>
      <c r="W47" s="1">
        <f t="shared" si="47"/>
        <v>135.24384014839623</v>
      </c>
      <c r="X47" s="1">
        <f t="shared" si="47"/>
        <v>157.62599212598818</v>
      </c>
      <c r="Y47" s="1" t="e">
        <f t="shared" si="47"/>
        <v>#DIV/0!</v>
      </c>
      <c r="Z47" s="1">
        <f t="shared" si="47"/>
        <v>175.79545454545453</v>
      </c>
    </row>
    <row r="48" spans="1:31" ht="14.45" x14ac:dyDescent="0.35">
      <c r="A48" s="15" t="s">
        <v>13</v>
      </c>
      <c r="B48" s="4">
        <v>159</v>
      </c>
      <c r="C48" s="4">
        <v>172</v>
      </c>
      <c r="D48" s="4">
        <v>155</v>
      </c>
      <c r="E48" s="4">
        <v>143</v>
      </c>
      <c r="F48" s="4">
        <f t="shared" si="42"/>
        <v>629</v>
      </c>
      <c r="G48" s="4">
        <v>1</v>
      </c>
      <c r="H48" s="7">
        <f t="shared" si="43"/>
        <v>4</v>
      </c>
      <c r="J48">
        <f>MAX(B53+C53+D53,C53+D53+E53)</f>
        <v>3979</v>
      </c>
      <c r="L48" t="s">
        <v>70</v>
      </c>
      <c r="M48" s="1">
        <f>$P$4/$T$4</f>
        <v>176.11764705882354</v>
      </c>
      <c r="N48" s="1">
        <f>$P$5/$T$5</f>
        <v>179.16666666666666</v>
      </c>
      <c r="O48" s="1">
        <f>$P$6/$T$6</f>
        <v>184.55</v>
      </c>
      <c r="P48" s="1">
        <f>$P$7/$T$7</f>
        <v>167</v>
      </c>
      <c r="Q48" s="1">
        <f>$P$8/$T$8</f>
        <v>168.72222222222223</v>
      </c>
      <c r="R48" s="1">
        <f>$P$9/$T$9</f>
        <v>177.15</v>
      </c>
      <c r="S48" s="1">
        <f>$P$10/$T$10</f>
        <v>186</v>
      </c>
      <c r="T48" s="1">
        <f>$P$11/$T$11</f>
        <v>176.26666666666668</v>
      </c>
      <c r="U48" s="1">
        <f>$P$12/$T$12</f>
        <v>183.625</v>
      </c>
      <c r="V48" s="1">
        <f>$P$13/$T$13</f>
        <v>180.52631578947367</v>
      </c>
      <c r="W48" s="1">
        <f>$P$14/$T$14</f>
        <v>161.26666666666668</v>
      </c>
      <c r="X48" s="1">
        <f>$P$15/$T$15</f>
        <v>165.5</v>
      </c>
      <c r="Y48" s="1" t="e">
        <f>$P$16/$T$16</f>
        <v>#DIV/0!</v>
      </c>
      <c r="Z48" s="1">
        <f>$P$17/$T$17</f>
        <v>175.79545454545453</v>
      </c>
    </row>
    <row r="49" spans="1:26" x14ac:dyDescent="0.25">
      <c r="A49" s="15" t="s">
        <v>85</v>
      </c>
      <c r="B49" s="4">
        <v>177</v>
      </c>
      <c r="C49" s="4">
        <v>195</v>
      </c>
      <c r="D49" s="4">
        <v>189</v>
      </c>
      <c r="E49" s="4">
        <v>188</v>
      </c>
      <c r="F49" s="4">
        <f t="shared" si="42"/>
        <v>749</v>
      </c>
      <c r="G49" s="4">
        <v>2</v>
      </c>
      <c r="H49" s="7">
        <f t="shared" si="43"/>
        <v>4</v>
      </c>
      <c r="L49" t="s">
        <v>72</v>
      </c>
      <c r="M49" s="1">
        <f>M50</f>
        <v>22.420936927309988</v>
      </c>
      <c r="N49" s="1">
        <f t="shared" ref="N49:Z49" si="48">N50</f>
        <v>26.197315124414775</v>
      </c>
      <c r="O49" s="1">
        <f t="shared" si="48"/>
        <v>24.048888341686695</v>
      </c>
      <c r="P49" s="1">
        <f t="shared" si="48"/>
        <v>24.684990691351267</v>
      </c>
      <c r="Q49" s="1">
        <f t="shared" si="48"/>
        <v>27.78801097090269</v>
      </c>
      <c r="R49" s="1">
        <f t="shared" si="48"/>
        <v>24.261388221797066</v>
      </c>
      <c r="S49" s="1">
        <f t="shared" si="48"/>
        <v>21.670472422169297</v>
      </c>
      <c r="T49" s="1">
        <f t="shared" si="48"/>
        <v>26.867219804066067</v>
      </c>
      <c r="U49" s="1">
        <f t="shared" si="48"/>
        <v>18.548816505373058</v>
      </c>
      <c r="V49" s="1">
        <f t="shared" si="48"/>
        <v>0</v>
      </c>
      <c r="W49" s="1">
        <f t="shared" si="48"/>
        <v>25.753640519351823</v>
      </c>
      <c r="X49" s="1">
        <f t="shared" si="48"/>
        <v>23.562417108607512</v>
      </c>
      <c r="Y49" s="1">
        <f t="shared" si="48"/>
        <v>12.832251036613439</v>
      </c>
      <c r="Z49" s="1">
        <f t="shared" si="48"/>
        <v>0</v>
      </c>
    </row>
    <row r="50" spans="1:26" ht="14.45" x14ac:dyDescent="0.35">
      <c r="A50" s="15" t="s">
        <v>96</v>
      </c>
      <c r="B50" s="4"/>
      <c r="C50" s="4"/>
      <c r="D50" s="4"/>
      <c r="E50" s="4"/>
      <c r="F50" s="4"/>
      <c r="G50" s="4"/>
      <c r="H50" s="7"/>
      <c r="J50" t="s">
        <v>129</v>
      </c>
      <c r="L50" t="s">
        <v>81</v>
      </c>
      <c r="M50" s="1">
        <v>22.420936927309988</v>
      </c>
      <c r="N50" s="1">
        <v>26.197315124414775</v>
      </c>
      <c r="O50" s="1">
        <v>24.048888341686695</v>
      </c>
      <c r="P50" s="1">
        <v>24.684990691351267</v>
      </c>
      <c r="Q50" s="1">
        <v>27.78801097090269</v>
      </c>
      <c r="R50" s="1">
        <v>24.261388221797066</v>
      </c>
      <c r="S50" s="1">
        <v>21.670472422169297</v>
      </c>
      <c r="T50" s="1">
        <v>26.867219804066067</v>
      </c>
      <c r="U50" s="1">
        <v>18.548816505373058</v>
      </c>
      <c r="V50" s="1">
        <v>0</v>
      </c>
      <c r="W50" s="1">
        <v>25.753640519351823</v>
      </c>
      <c r="X50" s="1">
        <v>23.562417108607512</v>
      </c>
      <c r="Y50" s="1">
        <v>12.832251036613439</v>
      </c>
      <c r="Z50" s="1">
        <v>0</v>
      </c>
    </row>
    <row r="51" spans="1:26" ht="14.45" x14ac:dyDescent="0.35">
      <c r="A51" s="15" t="s">
        <v>103</v>
      </c>
      <c r="B51" s="4"/>
      <c r="C51" s="4"/>
      <c r="D51" s="4"/>
      <c r="E51" s="4"/>
      <c r="F51" s="4"/>
      <c r="G51" s="4"/>
      <c r="H51" s="7"/>
      <c r="J51">
        <f>F53</f>
        <v>5306</v>
      </c>
      <c r="L51" t="s">
        <v>74</v>
      </c>
      <c r="M51" s="1">
        <f t="shared" ref="M51:Z51" si="49">M52-M50</f>
        <v>149.52023954327825</v>
      </c>
      <c r="N51" s="1">
        <f t="shared" si="49"/>
        <v>145.56739075793814</v>
      </c>
      <c r="O51" s="1">
        <f t="shared" si="49"/>
        <v>162.90111165831328</v>
      </c>
      <c r="P51" s="1">
        <f t="shared" si="49"/>
        <v>146.81500930864874</v>
      </c>
      <c r="Q51" s="1">
        <f t="shared" si="49"/>
        <v>139.15316549968554</v>
      </c>
      <c r="R51" s="1">
        <f t="shared" si="49"/>
        <v>149.58861177820293</v>
      </c>
      <c r="S51" s="1">
        <f t="shared" si="49"/>
        <v>125.3295275778307</v>
      </c>
      <c r="T51" s="1">
        <f t="shared" si="49"/>
        <v>160.82028019593395</v>
      </c>
      <c r="U51" s="1">
        <f t="shared" si="49"/>
        <v>169.09824231815637</v>
      </c>
      <c r="V51" s="1">
        <f t="shared" si="49"/>
        <v>179.65</v>
      </c>
      <c r="W51" s="1">
        <f t="shared" si="49"/>
        <v>138.57969281398152</v>
      </c>
      <c r="X51" s="1">
        <f t="shared" si="49"/>
        <v>175.68758289139248</v>
      </c>
      <c r="Y51" s="1">
        <f t="shared" si="49"/>
        <v>119.16774896338656</v>
      </c>
      <c r="Z51" s="1">
        <f t="shared" si="49"/>
        <v>176.88636363636363</v>
      </c>
    </row>
    <row r="52" spans="1:26" thickBot="1" x14ac:dyDescent="0.4">
      <c r="A52" s="16" t="s">
        <v>88</v>
      </c>
      <c r="B52" s="10"/>
      <c r="C52" s="10"/>
      <c r="D52" s="10"/>
      <c r="E52" s="10"/>
      <c r="F52" s="10"/>
      <c r="G52" s="10"/>
      <c r="H52" s="11"/>
      <c r="L52" t="s">
        <v>73</v>
      </c>
      <c r="M52" s="1">
        <f>$Q$4/$U$4</f>
        <v>171.94117647058823</v>
      </c>
      <c r="N52" s="1">
        <f>$Q$5/$U$5</f>
        <v>171.76470588235293</v>
      </c>
      <c r="O52" s="1">
        <f>$Q$6/$U$6</f>
        <v>186.95</v>
      </c>
      <c r="P52" s="1">
        <f>$Q$7/$U$7</f>
        <v>171.5</v>
      </c>
      <c r="Q52" s="1">
        <f>$Q$8/$U$8</f>
        <v>166.94117647058823</v>
      </c>
      <c r="R52" s="1">
        <f>$Q$9/$U$9</f>
        <v>173.85</v>
      </c>
      <c r="S52" s="1">
        <f>$Q$10/$U$10</f>
        <v>147</v>
      </c>
      <c r="T52" s="1">
        <f>$Q$11/$U$11</f>
        <v>187.6875</v>
      </c>
      <c r="U52" s="1">
        <f>$Q$12/$U$12</f>
        <v>187.64705882352942</v>
      </c>
      <c r="V52" s="1">
        <f>$Q$13/$U$13</f>
        <v>179.65</v>
      </c>
      <c r="W52" s="1">
        <f>$Q$14/$U$14</f>
        <v>164.33333333333334</v>
      </c>
      <c r="X52" s="1">
        <f>$Q$15/$U$15</f>
        <v>199.25</v>
      </c>
      <c r="Y52" s="1">
        <f>$Q$16/$U$16</f>
        <v>132</v>
      </c>
      <c r="Z52" s="1">
        <f>$Q$17/$U$17</f>
        <v>176.88636363636363</v>
      </c>
    </row>
    <row r="53" spans="1:26" ht="15.75" thickBot="1" x14ac:dyDescent="0.3">
      <c r="A53" s="13" t="s">
        <v>39</v>
      </c>
      <c r="B53" s="17">
        <f>SUM(B40:B52)</f>
        <v>1334</v>
      </c>
      <c r="C53" s="17">
        <f t="shared" ref="C53" si="50">SUM(C40:C52)</f>
        <v>1373</v>
      </c>
      <c r="D53" s="17">
        <f t="shared" ref="D53" si="51">SUM(D40:D52)</f>
        <v>1272</v>
      </c>
      <c r="E53" s="17">
        <f t="shared" ref="E53" si="52">SUM(E40:E52)</f>
        <v>1327</v>
      </c>
      <c r="F53" s="17">
        <f t="shared" ref="F53" si="53">SUM(F40:F52)</f>
        <v>5306</v>
      </c>
      <c r="G53" s="17">
        <f>SUM(G40:G52)</f>
        <v>6</v>
      </c>
      <c r="H53" s="18">
        <f t="shared" ref="H53" si="54">SUM(H40:H52)</f>
        <v>32</v>
      </c>
      <c r="L53" t="s">
        <v>75</v>
      </c>
      <c r="M53" s="1">
        <f>M54</f>
        <v>23.891068819122928</v>
      </c>
      <c r="N53" s="1">
        <f t="shared" ref="N53:Z53" si="55">N54</f>
        <v>24.107183746754568</v>
      </c>
      <c r="O53" s="1">
        <f t="shared" si="55"/>
        <v>23.750724627922899</v>
      </c>
      <c r="P53" s="1">
        <f t="shared" si="55"/>
        <v>22.915567201589418</v>
      </c>
      <c r="Q53" s="1">
        <f t="shared" si="55"/>
        <v>24.799547789929868</v>
      </c>
      <c r="R53" s="1">
        <f t="shared" si="55"/>
        <v>23.384876498832497</v>
      </c>
      <c r="S53" s="1">
        <f t="shared" si="55"/>
        <v>17.644471159067265</v>
      </c>
      <c r="T53" s="1">
        <f t="shared" si="55"/>
        <v>23.420956801189504</v>
      </c>
      <c r="U53" s="1">
        <f t="shared" si="55"/>
        <v>20.638509146751829</v>
      </c>
      <c r="V53" s="1">
        <f t="shared" si="55"/>
        <v>0</v>
      </c>
      <c r="W53" s="1">
        <f t="shared" si="55"/>
        <v>21.394101859017812</v>
      </c>
      <c r="X53" s="1">
        <f t="shared" si="55"/>
        <v>14.951907332692752</v>
      </c>
      <c r="Y53" s="1">
        <f t="shared" si="55"/>
        <v>8.3084440085198104</v>
      </c>
      <c r="Z53" s="1">
        <f t="shared" si="55"/>
        <v>0</v>
      </c>
    </row>
    <row r="54" spans="1:26" thickBot="1" x14ac:dyDescent="0.4">
      <c r="L54" t="s">
        <v>82</v>
      </c>
      <c r="M54" s="1">
        <v>23.891068819122928</v>
      </c>
      <c r="N54" s="1">
        <v>24.107183746754568</v>
      </c>
      <c r="O54" s="1">
        <v>23.750724627922899</v>
      </c>
      <c r="P54" s="1">
        <v>22.915567201589418</v>
      </c>
      <c r="Q54" s="1">
        <v>24.799547789929868</v>
      </c>
      <c r="R54" s="1">
        <v>23.384876498832497</v>
      </c>
      <c r="S54" s="1">
        <v>17.644471159067265</v>
      </c>
      <c r="T54" s="1">
        <v>23.420956801189504</v>
      </c>
      <c r="U54" s="1">
        <v>20.638509146751829</v>
      </c>
      <c r="V54" s="1">
        <v>0</v>
      </c>
      <c r="W54" s="1">
        <v>21.394101859017812</v>
      </c>
      <c r="X54" s="1">
        <v>14.951907332692752</v>
      </c>
      <c r="Y54" s="1">
        <v>8.3084440085198104</v>
      </c>
      <c r="Z54" s="1"/>
    </row>
    <row r="55" spans="1:26" ht="14.45" x14ac:dyDescent="0.35">
      <c r="A55" s="20">
        <v>41559</v>
      </c>
      <c r="B55" s="21"/>
      <c r="C55" s="21" t="s">
        <v>100</v>
      </c>
      <c r="D55" s="21"/>
      <c r="E55" s="21" t="s">
        <v>99</v>
      </c>
      <c r="F55" s="21"/>
      <c r="G55" s="21">
        <v>16</v>
      </c>
      <c r="H55" s="22">
        <v>4</v>
      </c>
      <c r="L55" t="s">
        <v>77</v>
      </c>
      <c r="M55" s="1">
        <f t="shared" ref="M55:Z55" si="56">M56-M54</f>
        <v>150.80419261878561</v>
      </c>
      <c r="N55" s="1">
        <f t="shared" si="56"/>
        <v>154.93121494605589</v>
      </c>
      <c r="O55" s="1">
        <f t="shared" si="56"/>
        <v>159.13618013398187</v>
      </c>
      <c r="P55" s="1">
        <f t="shared" si="56"/>
        <v>144.85778444676222</v>
      </c>
      <c r="Q55" s="1">
        <f t="shared" si="56"/>
        <v>147.97741299438388</v>
      </c>
      <c r="R55" s="1">
        <f t="shared" si="56"/>
        <v>151.39964731069131</v>
      </c>
      <c r="S55" s="1">
        <f t="shared" si="56"/>
        <v>137.73052884093272</v>
      </c>
      <c r="T55" s="1">
        <f t="shared" si="56"/>
        <v>159.36282296071525</v>
      </c>
      <c r="U55" s="1">
        <f t="shared" si="56"/>
        <v>163.94053497089521</v>
      </c>
      <c r="V55" s="1">
        <f t="shared" si="56"/>
        <v>180.08815789473684</v>
      </c>
      <c r="W55" s="1">
        <f t="shared" si="56"/>
        <v>142.30946956955364</v>
      </c>
      <c r="X55" s="1" t="e">
        <f t="shared" si="56"/>
        <v>#DIV/0!</v>
      </c>
      <c r="Y55" s="1" t="e">
        <f t="shared" si="56"/>
        <v>#DIV/0!</v>
      </c>
      <c r="Z55" s="1">
        <f t="shared" si="56"/>
        <v>176.46306818181819</v>
      </c>
    </row>
    <row r="56" spans="1:26" thickBot="1" x14ac:dyDescent="0.4">
      <c r="A56" s="12" t="s">
        <v>17</v>
      </c>
      <c r="B56" s="23"/>
      <c r="C56" s="23"/>
      <c r="D56" s="23"/>
      <c r="E56" s="23"/>
      <c r="F56" s="23"/>
      <c r="G56" s="23" t="s">
        <v>40</v>
      </c>
      <c r="H56" s="24">
        <f>G55-(G71/2)</f>
        <v>4</v>
      </c>
      <c r="L56" t="s">
        <v>76</v>
      </c>
      <c r="M56" s="1">
        <f>SUM($V$4:$Y$4)/4</f>
        <v>174.69526143790853</v>
      </c>
      <c r="N56" s="1">
        <f>SUM($V$5:$Y$5)/4</f>
        <v>179.03839869281046</v>
      </c>
      <c r="O56" s="1">
        <f>SUM($V$6:$Y$6)/4</f>
        <v>182.88690476190476</v>
      </c>
      <c r="P56" s="1">
        <f>SUM($V$7:$Y$7)/4</f>
        <v>167.77335164835165</v>
      </c>
      <c r="Q56" s="1">
        <f>SUM($V$8:$Y$8)/4</f>
        <v>172.77696078431376</v>
      </c>
      <c r="R56" s="1">
        <f>SUM($V$9:$Y$9)/4</f>
        <v>174.78452380952382</v>
      </c>
      <c r="S56" s="1">
        <f>SUM($V$10:$Y$10)/4</f>
        <v>155.375</v>
      </c>
      <c r="T56" s="1">
        <f>SUM($V$11:$Y$11)/4</f>
        <v>182.78377976190475</v>
      </c>
      <c r="U56" s="1">
        <f>SUM($V$12:$Y$12)/4</f>
        <v>184.57904411764704</v>
      </c>
      <c r="V56" s="1">
        <f>SUM($X$13:$Y$13)/2</f>
        <v>180.08815789473684</v>
      </c>
      <c r="W56" s="1">
        <f>SUM($V$14:$Y$14)/4</f>
        <v>163.70357142857145</v>
      </c>
      <c r="X56" s="1" t="e">
        <f>SUM($V$15:$Y$15)/4</f>
        <v>#DIV/0!</v>
      </c>
      <c r="Y56" s="1" t="e">
        <f>SUM($V$16:$Y$16)/4</f>
        <v>#DIV/0!</v>
      </c>
      <c r="Z56" s="1">
        <f>SUM($V$17:$Y$17)/4</f>
        <v>176.46306818181819</v>
      </c>
    </row>
    <row r="57" spans="1:26" ht="15.75" thickBot="1" x14ac:dyDescent="0.3">
      <c r="A57" s="25"/>
      <c r="B57" s="25" t="s">
        <v>0</v>
      </c>
      <c r="C57" s="25" t="s">
        <v>1</v>
      </c>
      <c r="D57" s="25" t="s">
        <v>2</v>
      </c>
      <c r="E57" s="25" t="s">
        <v>3</v>
      </c>
      <c r="F57" s="25" t="s">
        <v>4</v>
      </c>
      <c r="G57" s="25" t="s">
        <v>5</v>
      </c>
      <c r="H57" s="25" t="s">
        <v>38</v>
      </c>
      <c r="J57" s="42" t="s">
        <v>125</v>
      </c>
      <c r="K57" s="42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thickBot="1" x14ac:dyDescent="0.4">
      <c r="A58" s="19" t="s">
        <v>6</v>
      </c>
      <c r="B58" s="5">
        <v>203</v>
      </c>
      <c r="C58" s="5">
        <v>161</v>
      </c>
      <c r="D58" s="5">
        <v>193</v>
      </c>
      <c r="E58" s="5">
        <v>150</v>
      </c>
      <c r="F58" s="5">
        <f t="shared" ref="F58:F67" si="57">SUM(B58:E58)</f>
        <v>707</v>
      </c>
      <c r="G58" s="5">
        <v>3</v>
      </c>
      <c r="H58" s="6">
        <f t="shared" ref="H58:H67" si="58">COUNT(B58:E58)</f>
        <v>4</v>
      </c>
    </row>
    <row r="59" spans="1:26" thickBot="1" x14ac:dyDescent="0.4">
      <c r="A59" s="15" t="s">
        <v>7</v>
      </c>
      <c r="B59" s="4">
        <v>171</v>
      </c>
      <c r="C59" s="4">
        <v>189</v>
      </c>
      <c r="D59" s="4">
        <v>184</v>
      </c>
      <c r="E59" s="4">
        <v>178</v>
      </c>
      <c r="F59" s="4">
        <f t="shared" si="57"/>
        <v>722</v>
      </c>
      <c r="G59" s="4">
        <v>3</v>
      </c>
      <c r="H59" s="7">
        <f t="shared" si="58"/>
        <v>4</v>
      </c>
      <c r="J59" t="s">
        <v>126</v>
      </c>
      <c r="L59" s="37" t="s">
        <v>83</v>
      </c>
      <c r="M59" s="38" t="s">
        <v>0</v>
      </c>
      <c r="N59" s="38" t="s">
        <v>1</v>
      </c>
      <c r="O59" s="38" t="s">
        <v>2</v>
      </c>
      <c r="P59" s="38" t="s">
        <v>3</v>
      </c>
      <c r="Q59" s="39" t="s">
        <v>4</v>
      </c>
      <c r="S59" s="42" t="s">
        <v>84</v>
      </c>
    </row>
    <row r="60" spans="1:26" ht="14.45" x14ac:dyDescent="0.35">
      <c r="A60" s="15" t="s">
        <v>8</v>
      </c>
      <c r="B60" s="4">
        <v>212</v>
      </c>
      <c r="C60" s="4">
        <v>163</v>
      </c>
      <c r="D60" s="4">
        <v>168</v>
      </c>
      <c r="E60" s="4">
        <v>235</v>
      </c>
      <c r="F60" s="4">
        <f t="shared" si="57"/>
        <v>778</v>
      </c>
      <c r="G60" s="4">
        <v>3</v>
      </c>
      <c r="H60" s="7">
        <f t="shared" si="58"/>
        <v>4</v>
      </c>
      <c r="J60">
        <f>MAX(B71:E71)</f>
        <v>1531</v>
      </c>
      <c r="L60" s="40" t="s">
        <v>6</v>
      </c>
      <c r="M60" s="33">
        <f>AVERAGE(B4,B22,B40,B58,B76,B94,B113,B132,B151,B170,B188,B206,B224,B242,B260,B278,B296,B314,B332,B350,B368,B386)</f>
        <v>175.33333333333334</v>
      </c>
      <c r="N60" s="33">
        <f t="shared" ref="N60" si="59">AVERAGE(C4,C22,C40,C58,C76,C94,C113,C132,C151,C170,C188,C206,C224,C242,C260,C278,C296,C314,C332,C350,C368,C386)</f>
        <v>175.38888888888889</v>
      </c>
      <c r="O60" s="33">
        <f>AVERAGE(D4,D22,D40,D58,D94,D113,D132,D151,D170,D188,D206,D224,D242,D260,D278,D296,D314,D332,D350,D368,D386)</f>
        <v>176.375</v>
      </c>
      <c r="P60" s="33">
        <f>AVERAGE(E4,E22,E40,E58,E94,E113,E132,E151,E170,E188,E206,E224,E242,E260,E278,E296,E314,E332,E350,E368,E386)</f>
        <v>171.5625</v>
      </c>
      <c r="Q60" s="34">
        <f>SUM(M60:P60)</f>
        <v>698.65972222222217</v>
      </c>
      <c r="S60" s="1">
        <f>Q60/(COUNT(M60:P60))</f>
        <v>174.66493055555554</v>
      </c>
    </row>
    <row r="61" spans="1:26" ht="14.45" x14ac:dyDescent="0.35">
      <c r="A61" s="15" t="s">
        <v>9</v>
      </c>
      <c r="B61" s="4"/>
      <c r="C61" s="4"/>
      <c r="D61" s="4"/>
      <c r="E61" s="4"/>
      <c r="F61" s="4"/>
      <c r="G61" s="4"/>
      <c r="H61" s="7"/>
      <c r="L61" s="40" t="s">
        <v>7</v>
      </c>
      <c r="M61" s="33">
        <f>AVERAGE(B5,B23,B41,B59,B77,B95,B114,B133,B152,B171,B189,B207,B225,B243,B261,B279,B297,B315,B333,B351,B369,B387)</f>
        <v>181.44444444444446</v>
      </c>
      <c r="N61" s="33">
        <f>AVERAGE(C5,C23,C41,C59,C77,C95,C114,C133,C152,C171,C189,C207,C225,C243,C261,C279,C297,C315,C333,C351,C369,C387)</f>
        <v>183.77777777777777</v>
      </c>
      <c r="O61" s="33">
        <f>AVERAGE(D5,D23,D41,D59,D77,D95,D114,D133,D152,D171,D189,D225,D243,D261,D279,D297,D315,D333,D351,D369,D387)</f>
        <v>179.23529411764707</v>
      </c>
      <c r="P61" s="33">
        <f>AVERAGE(E5,E23,E41,E59,E77,E95,E114,E133,E152,E171,E189,E225,E243,E261,E279,E297,E315,E333,E351,E369,E387)</f>
        <v>171.1875</v>
      </c>
      <c r="Q61" s="35">
        <f t="shared" ref="Q61:Q73" si="60">SUM(M61:P61)</f>
        <v>715.64501633986924</v>
      </c>
      <c r="S61" s="1">
        <f t="shared" ref="S61:S72" si="61">Q61/(COUNT(M61:P61))</f>
        <v>178.91125408496731</v>
      </c>
    </row>
    <row r="62" spans="1:26" ht="14.45" x14ac:dyDescent="0.35">
      <c r="A62" s="15" t="s">
        <v>10</v>
      </c>
      <c r="B62" s="4">
        <v>157</v>
      </c>
      <c r="C62" s="4">
        <v>164</v>
      </c>
      <c r="D62" s="4">
        <v>156</v>
      </c>
      <c r="E62" s="4">
        <v>167</v>
      </c>
      <c r="F62" s="4">
        <f t="shared" si="57"/>
        <v>644</v>
      </c>
      <c r="G62" s="4">
        <v>3</v>
      </c>
      <c r="H62" s="7">
        <f t="shared" si="58"/>
        <v>4</v>
      </c>
      <c r="J62" t="s">
        <v>127</v>
      </c>
      <c r="L62" s="40" t="s">
        <v>8</v>
      </c>
      <c r="M62" s="33">
        <f t="shared" ref="M62:N73" si="62">AVERAGE(B6,B24,B42,B60,B78,B96,B115,B134,B153,B172,B190,B208,B226,B244,B262,B280,B298,B316,B334,B352,B370,B388)</f>
        <v>184.04761904761904</v>
      </c>
      <c r="N62" s="33">
        <f t="shared" ref="N62:N73" si="63">AVERAGE(C6,C24,C42,C60,C78,C96,C115,C134,C153,C172,C190,C208,C226,C244,C262,C280,C298,C316,C334,C352,C370,C388)</f>
        <v>176</v>
      </c>
      <c r="O62" s="33">
        <f t="shared" ref="O62:O73" si="64">AVERAGE(D6,D24,D42,D60,D78,D96,D115,D134,D153,D172,D190,D208,D226,D244,D262,D280,D298,D316,D334,D352,D370,D388)</f>
        <v>184.55</v>
      </c>
      <c r="P62" s="33">
        <f t="shared" ref="P62:P73" si="65">AVERAGE(E6,E24,E42,E60,E78,E96,E115,E134,E153,E172,E190,E208,E226,E244,E262,E280,E298,E316,E334,E352,E370,E388)</f>
        <v>186.95</v>
      </c>
      <c r="Q62" s="35">
        <f t="shared" si="60"/>
        <v>731.54761904761904</v>
      </c>
      <c r="S62" s="1">
        <f t="shared" si="61"/>
        <v>182.88690476190476</v>
      </c>
    </row>
    <row r="63" spans="1:26" ht="14.45" x14ac:dyDescent="0.35">
      <c r="A63" s="15" t="s">
        <v>11</v>
      </c>
      <c r="B63" s="4">
        <v>243</v>
      </c>
      <c r="C63" s="4">
        <v>172</v>
      </c>
      <c r="D63" s="4">
        <v>182</v>
      </c>
      <c r="E63" s="4">
        <v>147</v>
      </c>
      <c r="F63" s="4">
        <f t="shared" si="57"/>
        <v>744</v>
      </c>
      <c r="G63" s="4">
        <v>3</v>
      </c>
      <c r="H63" s="7">
        <f t="shared" si="58"/>
        <v>4</v>
      </c>
      <c r="J63">
        <f>MAX(B71+C71,C71+D71,D71+E71)</f>
        <v>2966</v>
      </c>
      <c r="L63" s="40" t="s">
        <v>9</v>
      </c>
      <c r="M63" s="33">
        <f>AVERAGE(B7,B25,B43,B61,B79,B97,B116,B135,B154,B173,B191,B209,B227,B245,B263,B281,B299,B317,B335,B353,B371,B389)</f>
        <v>168.30769230769232</v>
      </c>
      <c r="N63" s="33">
        <f>AVERAGE(C7,C25,C43,C61,C79,C97,C116,C135,C154,C173,C191,C209,C227,C245,C263,C281,C299,C317,C335,C353,C371,C389)</f>
        <v>164.28571428571428</v>
      </c>
      <c r="O63" s="33">
        <f t="shared" si="64"/>
        <v>167</v>
      </c>
      <c r="P63" s="33">
        <f t="shared" si="65"/>
        <v>171.5</v>
      </c>
      <c r="Q63" s="35">
        <f t="shared" si="60"/>
        <v>671.0934065934066</v>
      </c>
      <c r="S63" s="1">
        <f t="shared" si="61"/>
        <v>167.77335164835165</v>
      </c>
    </row>
    <row r="64" spans="1:26" ht="14.45" x14ac:dyDescent="0.35">
      <c r="A64" s="15" t="s">
        <v>12</v>
      </c>
      <c r="B64" s="4"/>
      <c r="C64" s="4"/>
      <c r="D64" s="4"/>
      <c r="E64" s="4"/>
      <c r="F64" s="4"/>
      <c r="G64" s="4"/>
      <c r="H64" s="7"/>
      <c r="L64" s="40" t="s">
        <v>10</v>
      </c>
      <c r="M64" s="33">
        <f t="shared" si="62"/>
        <v>186.16666666666666</v>
      </c>
      <c r="N64" s="33">
        <f t="shared" si="63"/>
        <v>169.27777777777777</v>
      </c>
      <c r="O64" s="33">
        <f t="shared" si="64"/>
        <v>168.72222222222223</v>
      </c>
      <c r="P64" s="33">
        <f t="shared" si="65"/>
        <v>166.94117647058823</v>
      </c>
      <c r="Q64" s="35">
        <f t="shared" si="60"/>
        <v>691.10784313725503</v>
      </c>
      <c r="S64" s="1">
        <f t="shared" si="61"/>
        <v>172.77696078431376</v>
      </c>
    </row>
    <row r="65" spans="1:100" ht="14.45" x14ac:dyDescent="0.35">
      <c r="A65" s="15" t="s">
        <v>54</v>
      </c>
      <c r="B65" s="4">
        <v>213</v>
      </c>
      <c r="C65" s="4">
        <v>198</v>
      </c>
      <c r="D65" s="4">
        <v>140</v>
      </c>
      <c r="E65" s="4">
        <v>194</v>
      </c>
      <c r="F65" s="4">
        <f t="shared" si="57"/>
        <v>745</v>
      </c>
      <c r="G65" s="4">
        <v>3</v>
      </c>
      <c r="H65" s="7">
        <f t="shared" si="58"/>
        <v>4</v>
      </c>
      <c r="J65" t="s">
        <v>128</v>
      </c>
      <c r="L65" s="40" t="s">
        <v>11</v>
      </c>
      <c r="M65" s="33">
        <f t="shared" si="62"/>
        <v>169.9</v>
      </c>
      <c r="N65" s="33">
        <f t="shared" si="63"/>
        <v>178.23809523809524</v>
      </c>
      <c r="O65" s="33">
        <f>AVERAGE(D9,D27,D45,D63,D81,D99,D118,D137,D156,D175,D193,D211,D229,D247,D265,D283,D301,D319,D337,D355,D373,D391)</f>
        <v>177.15</v>
      </c>
      <c r="P65" s="33">
        <f t="shared" si="65"/>
        <v>173.85</v>
      </c>
      <c r="Q65" s="35">
        <f t="shared" si="60"/>
        <v>699.13809523809527</v>
      </c>
      <c r="S65" s="1">
        <f t="shared" si="61"/>
        <v>174.78452380952382</v>
      </c>
    </row>
    <row r="66" spans="1:100" ht="14.45" x14ac:dyDescent="0.35">
      <c r="A66" s="15" t="s">
        <v>13</v>
      </c>
      <c r="B66" s="4">
        <v>168</v>
      </c>
      <c r="C66" s="4">
        <v>210</v>
      </c>
      <c r="D66" s="4">
        <v>193</v>
      </c>
      <c r="E66" s="4">
        <v>203</v>
      </c>
      <c r="F66" s="4">
        <f t="shared" si="57"/>
        <v>774</v>
      </c>
      <c r="G66" s="4">
        <v>3</v>
      </c>
      <c r="H66" s="7">
        <f t="shared" si="58"/>
        <v>4</v>
      </c>
      <c r="J66">
        <f>MAX(B71+C71+D71,C71+D71+E71)</f>
        <v>4372</v>
      </c>
      <c r="L66" s="40" t="s">
        <v>12</v>
      </c>
      <c r="M66" s="33">
        <f t="shared" si="62"/>
        <v>132.5</v>
      </c>
      <c r="N66" s="33">
        <f t="shared" si="63"/>
        <v>156</v>
      </c>
      <c r="O66" s="33">
        <f t="shared" si="64"/>
        <v>186</v>
      </c>
      <c r="P66" s="33">
        <f t="shared" si="65"/>
        <v>147</v>
      </c>
      <c r="Q66" s="35">
        <f t="shared" si="60"/>
        <v>621.5</v>
      </c>
      <c r="S66" s="1">
        <f t="shared" si="61"/>
        <v>155.375</v>
      </c>
    </row>
    <row r="67" spans="1:100" ht="14.45" x14ac:dyDescent="0.35">
      <c r="A67" s="15" t="s">
        <v>85</v>
      </c>
      <c r="B67" s="4">
        <v>164</v>
      </c>
      <c r="C67" s="4">
        <v>178</v>
      </c>
      <c r="D67" s="4">
        <v>190</v>
      </c>
      <c r="E67" s="4">
        <v>148</v>
      </c>
      <c r="F67" s="4">
        <f t="shared" si="57"/>
        <v>680</v>
      </c>
      <c r="G67" s="4">
        <v>3</v>
      </c>
      <c r="H67" s="7">
        <f t="shared" si="58"/>
        <v>4</v>
      </c>
      <c r="L67" s="40" t="s">
        <v>54</v>
      </c>
      <c r="M67" s="33">
        <f t="shared" si="62"/>
        <v>177.46666666666667</v>
      </c>
      <c r="N67" s="33">
        <f t="shared" si="63"/>
        <v>189.71428571428572</v>
      </c>
      <c r="O67" s="33">
        <f t="shared" si="64"/>
        <v>176.26666666666668</v>
      </c>
      <c r="P67" s="33">
        <f t="shared" si="65"/>
        <v>187.6875</v>
      </c>
      <c r="Q67" s="35">
        <f t="shared" si="60"/>
        <v>731.13511904761901</v>
      </c>
      <c r="S67" s="1">
        <f t="shared" si="61"/>
        <v>182.78377976190475</v>
      </c>
    </row>
    <row r="68" spans="1:100" ht="14.45" x14ac:dyDescent="0.35">
      <c r="A68" s="15" t="s">
        <v>96</v>
      </c>
      <c r="B68" s="4"/>
      <c r="C68" s="4"/>
      <c r="D68" s="4"/>
      <c r="E68" s="4"/>
      <c r="F68" s="4"/>
      <c r="G68" s="4"/>
      <c r="H68" s="7"/>
      <c r="J68" t="s">
        <v>129</v>
      </c>
      <c r="L68" s="40" t="s">
        <v>13</v>
      </c>
      <c r="M68" s="33">
        <f t="shared" si="62"/>
        <v>176.29411764705881</v>
      </c>
      <c r="N68" s="33">
        <f t="shared" si="62"/>
        <v>190.75</v>
      </c>
      <c r="O68" s="33">
        <f>AVERAGE(D30,D48,D66,D84,D102,D121,D140,D159,D178,D196,D214,D232,D250,D268,D286,D304,D322,D340,D358,D376,D394)</f>
        <v>183.86666666666667</v>
      </c>
      <c r="P68" s="33">
        <f>AVERAGE(E12,E30,E48,E66,E84,E102,E121,E140,E159,E178,E196,E214,E232,E250,E268,E286,E304,E322,E340,E358,E376,E394)</f>
        <v>187.64705882352942</v>
      </c>
      <c r="Q68" s="35">
        <f t="shared" si="60"/>
        <v>738.55784313725485</v>
      </c>
      <c r="S68" s="1">
        <f t="shared" si="61"/>
        <v>184.63946078431371</v>
      </c>
    </row>
    <row r="69" spans="1:100" ht="14.45" x14ac:dyDescent="0.35">
      <c r="A69" s="15" t="s">
        <v>103</v>
      </c>
      <c r="B69" s="4"/>
      <c r="C69" s="4"/>
      <c r="D69" s="4"/>
      <c r="E69" s="4"/>
      <c r="F69" s="4"/>
      <c r="G69" s="4"/>
      <c r="H69" s="7"/>
      <c r="J69">
        <f>F71</f>
        <v>5794</v>
      </c>
      <c r="L69" s="40" t="s">
        <v>85</v>
      </c>
      <c r="M69" s="33">
        <f t="shared" si="62"/>
        <v>178.6</v>
      </c>
      <c r="N69" s="33">
        <f t="shared" si="62"/>
        <v>177.52631578947367</v>
      </c>
      <c r="O69" s="33">
        <f t="shared" si="64"/>
        <v>180.52631578947367</v>
      </c>
      <c r="P69" s="33">
        <f t="shared" si="65"/>
        <v>179.65</v>
      </c>
      <c r="Q69" s="35">
        <f t="shared" si="60"/>
        <v>716.30263157894728</v>
      </c>
      <c r="S69" s="1">
        <f t="shared" si="61"/>
        <v>179.07565789473682</v>
      </c>
    </row>
    <row r="70" spans="1:100" thickBot="1" x14ac:dyDescent="0.4">
      <c r="A70" s="16" t="s">
        <v>88</v>
      </c>
      <c r="B70" s="10"/>
      <c r="C70" s="10"/>
      <c r="D70" s="10"/>
      <c r="E70" s="10"/>
      <c r="F70" s="10"/>
      <c r="G70" s="10"/>
      <c r="H70" s="11"/>
      <c r="L70" s="40" t="s">
        <v>96</v>
      </c>
      <c r="M70" s="33"/>
      <c r="N70" s="33">
        <f t="shared" si="63"/>
        <v>168.5</v>
      </c>
      <c r="O70" s="33">
        <f t="shared" si="64"/>
        <v>161.26666666666668</v>
      </c>
      <c r="P70" s="33">
        <f t="shared" si="65"/>
        <v>164.33333333333334</v>
      </c>
      <c r="Q70" s="35">
        <f t="shared" si="60"/>
        <v>494.1</v>
      </c>
      <c r="S70" s="1">
        <f t="shared" si="61"/>
        <v>164.70000000000002</v>
      </c>
    </row>
    <row r="71" spans="1:100" thickBot="1" x14ac:dyDescent="0.4">
      <c r="A71" s="13" t="s">
        <v>39</v>
      </c>
      <c r="B71" s="17">
        <f>SUM(B58:B70)</f>
        <v>1531</v>
      </c>
      <c r="C71" s="17">
        <f t="shared" ref="C71" si="66">SUM(C58:C70)</f>
        <v>1435</v>
      </c>
      <c r="D71" s="17">
        <f t="shared" ref="D71" si="67">SUM(D58:D70)</f>
        <v>1406</v>
      </c>
      <c r="E71" s="17">
        <f t="shared" ref="E71" si="68">SUM(E58:E70)</f>
        <v>1422</v>
      </c>
      <c r="F71" s="17">
        <f t="shared" ref="F71" si="69">SUM(F58:F70)</f>
        <v>5794</v>
      </c>
      <c r="G71" s="17">
        <f>SUM(G58:G70)</f>
        <v>24</v>
      </c>
      <c r="H71" s="18">
        <f t="shared" ref="H71" si="70">SUM(H58:H70)</f>
        <v>32</v>
      </c>
      <c r="L71" s="40" t="s">
        <v>103</v>
      </c>
      <c r="M71" s="33"/>
      <c r="N71" s="33">
        <f t="shared" ref="N71" si="71">AVERAGE(C15,C33,C51,C69,C87,C105,C124,C143,C162,C181,C199,C217,C235,C253,C271,C289,C307,C325,C343,C361,C379,C397)</f>
        <v>170.5</v>
      </c>
      <c r="O71" s="33">
        <f t="shared" ref="O71" si="72">AVERAGE(D15,D33,D51,D69,D87,D105,D124,D143,D162,D181,D199,D217,D235,D253,D271,D289,D307,D325,D343,D361,D379,D397)</f>
        <v>165.5</v>
      </c>
      <c r="P71" s="33">
        <f t="shared" ref="P71" si="73">AVERAGE(E15,E33,E51,E69,E87,E105,E124,E143,E162,E181,E199,E217,E235,E253,E271,E289,E307,E325,E343,E361,E379,E397)</f>
        <v>199.25</v>
      </c>
      <c r="Q71" s="35">
        <f t="shared" si="60"/>
        <v>535.25</v>
      </c>
      <c r="S71" s="1">
        <f t="shared" si="61"/>
        <v>178.41666666666666</v>
      </c>
    </row>
    <row r="72" spans="1:100" thickBot="1" x14ac:dyDescent="0.4">
      <c r="L72" s="40" t="s">
        <v>88</v>
      </c>
      <c r="M72" s="33"/>
      <c r="N72" s="33"/>
      <c r="O72" s="33"/>
      <c r="P72" s="33">
        <f t="shared" si="65"/>
        <v>132</v>
      </c>
      <c r="Q72" s="35">
        <f t="shared" si="60"/>
        <v>132</v>
      </c>
      <c r="S72" s="1">
        <f t="shared" si="61"/>
        <v>132</v>
      </c>
    </row>
    <row r="73" spans="1:100" ht="15.75" thickBot="1" x14ac:dyDescent="0.3">
      <c r="A73" s="20">
        <v>41566</v>
      </c>
      <c r="B73" s="21"/>
      <c r="C73" s="21" t="s">
        <v>101</v>
      </c>
      <c r="D73" s="21"/>
      <c r="E73" s="21" t="s">
        <v>87</v>
      </c>
      <c r="F73" s="21"/>
      <c r="G73" s="21">
        <v>9</v>
      </c>
      <c r="H73" s="22">
        <v>11</v>
      </c>
      <c r="L73" s="37" t="s">
        <v>89</v>
      </c>
      <c r="M73" s="41">
        <f t="shared" si="62"/>
        <v>1407.7272727272727</v>
      </c>
      <c r="N73" s="41">
        <f t="shared" si="63"/>
        <v>1417.6363636363637</v>
      </c>
      <c r="O73" s="41">
        <f t="shared" si="64"/>
        <v>1406.3636363636363</v>
      </c>
      <c r="P73" s="41">
        <f t="shared" si="65"/>
        <v>1415.090909090909</v>
      </c>
      <c r="Q73" s="36">
        <f t="shared" si="60"/>
        <v>5646.818181818182</v>
      </c>
      <c r="S73" s="1">
        <f>Q73/4/8</f>
        <v>176.46306818181819</v>
      </c>
    </row>
    <row r="74" spans="1:100" thickBot="1" x14ac:dyDescent="0.4">
      <c r="A74" s="12" t="s">
        <v>18</v>
      </c>
      <c r="B74" s="23"/>
      <c r="C74" s="23"/>
      <c r="D74" s="23"/>
      <c r="E74" s="23"/>
      <c r="F74" s="23"/>
      <c r="G74" s="23" t="s">
        <v>40</v>
      </c>
      <c r="H74" s="24">
        <f>G73-(G89/2)</f>
        <v>1</v>
      </c>
    </row>
    <row r="75" spans="1:100" ht="15.75" thickBot="1" x14ac:dyDescent="0.3">
      <c r="A75" s="25"/>
      <c r="B75" s="25" t="s">
        <v>0</v>
      </c>
      <c r="C75" s="25" t="s">
        <v>1</v>
      </c>
      <c r="D75" s="25" t="s">
        <v>2</v>
      </c>
      <c r="E75" s="25" t="s">
        <v>3</v>
      </c>
      <c r="F75" s="25" t="s">
        <v>4</v>
      </c>
      <c r="G75" s="25" t="s">
        <v>5</v>
      </c>
      <c r="H75" s="25" t="s">
        <v>38</v>
      </c>
      <c r="J75" s="42" t="s">
        <v>125</v>
      </c>
      <c r="M75">
        <v>1</v>
      </c>
      <c r="Q75">
        <v>2</v>
      </c>
      <c r="U75">
        <v>3</v>
      </c>
      <c r="Y75">
        <v>4</v>
      </c>
      <c r="AC75">
        <v>5</v>
      </c>
      <c r="AG75">
        <v>6</v>
      </c>
      <c r="AK75">
        <v>7</v>
      </c>
      <c r="AO75">
        <v>8</v>
      </c>
      <c r="AS75">
        <v>9</v>
      </c>
      <c r="AW75">
        <v>10</v>
      </c>
      <c r="BA75">
        <v>11</v>
      </c>
      <c r="BE75">
        <v>12</v>
      </c>
      <c r="BI75">
        <v>13</v>
      </c>
      <c r="BM75">
        <v>14</v>
      </c>
      <c r="BQ75">
        <v>15</v>
      </c>
      <c r="BU75">
        <v>16</v>
      </c>
      <c r="BY75">
        <v>17</v>
      </c>
      <c r="CC75">
        <v>18</v>
      </c>
      <c r="CG75">
        <v>19</v>
      </c>
      <c r="CK75">
        <v>20</v>
      </c>
      <c r="CO75">
        <v>21</v>
      </c>
      <c r="CS75">
        <v>22</v>
      </c>
    </row>
    <row r="76" spans="1:100" ht="14.45" x14ac:dyDescent="0.35">
      <c r="A76" s="19" t="s">
        <v>6</v>
      </c>
      <c r="B76" s="5">
        <v>160</v>
      </c>
      <c r="C76" s="5">
        <v>159</v>
      </c>
      <c r="D76" s="5">
        <v>172</v>
      </c>
      <c r="E76" s="5">
        <v>178</v>
      </c>
      <c r="F76" s="5">
        <f t="shared" ref="F76:F86" si="74">SUM(B76:E76)</f>
        <v>669</v>
      </c>
      <c r="G76" s="5">
        <v>2</v>
      </c>
      <c r="H76" s="6">
        <f t="shared" ref="H76:H86" si="75">COUNT(B76:E76)</f>
        <v>4</v>
      </c>
      <c r="M76" s="15">
        <v>1</v>
      </c>
      <c r="N76" s="15">
        <v>2</v>
      </c>
      <c r="O76" s="15">
        <v>3</v>
      </c>
      <c r="P76" s="15">
        <v>4</v>
      </c>
      <c r="Q76" s="15">
        <v>1</v>
      </c>
      <c r="R76" s="15">
        <v>2</v>
      </c>
      <c r="S76" s="15">
        <v>3</v>
      </c>
      <c r="T76" s="15">
        <v>4</v>
      </c>
      <c r="U76" s="15">
        <v>1</v>
      </c>
      <c r="V76" s="15">
        <v>2</v>
      </c>
      <c r="W76" s="15">
        <v>3</v>
      </c>
      <c r="X76" s="15">
        <v>4</v>
      </c>
      <c r="Y76" s="15">
        <v>1</v>
      </c>
      <c r="Z76" s="15">
        <v>2</v>
      </c>
      <c r="AA76" s="15">
        <v>3</v>
      </c>
      <c r="AB76" s="15">
        <v>4</v>
      </c>
      <c r="AC76" s="43">
        <v>1</v>
      </c>
      <c r="AD76" s="43">
        <v>2</v>
      </c>
      <c r="AE76" s="43">
        <v>3</v>
      </c>
      <c r="AF76" s="43">
        <v>4</v>
      </c>
      <c r="AG76" s="43">
        <v>1</v>
      </c>
      <c r="AH76" s="43">
        <v>2</v>
      </c>
      <c r="AI76" s="43">
        <v>3</v>
      </c>
      <c r="AJ76" s="43">
        <v>4</v>
      </c>
      <c r="AK76" s="43">
        <v>1</v>
      </c>
      <c r="AL76" s="43">
        <v>2</v>
      </c>
      <c r="AM76" s="43">
        <v>3</v>
      </c>
      <c r="AN76" s="43">
        <v>4</v>
      </c>
      <c r="AO76" s="43">
        <v>1</v>
      </c>
      <c r="AP76" s="43">
        <v>2</v>
      </c>
      <c r="AQ76" s="43">
        <v>3</v>
      </c>
      <c r="AR76" s="43">
        <v>4</v>
      </c>
      <c r="AS76" s="43">
        <v>1</v>
      </c>
      <c r="AT76" s="43">
        <v>2</v>
      </c>
      <c r="AU76" s="43">
        <v>3</v>
      </c>
      <c r="AV76" s="43">
        <v>4</v>
      </c>
      <c r="AW76" s="43">
        <v>1</v>
      </c>
      <c r="AX76" s="43">
        <v>2</v>
      </c>
      <c r="AY76" s="43">
        <v>3</v>
      </c>
      <c r="AZ76" s="43">
        <v>4</v>
      </c>
      <c r="BA76" s="43">
        <v>1</v>
      </c>
      <c r="BB76" s="43">
        <v>2</v>
      </c>
      <c r="BC76" s="43">
        <v>3</v>
      </c>
      <c r="BD76" s="43">
        <v>4</v>
      </c>
      <c r="BE76" s="43">
        <v>1</v>
      </c>
      <c r="BF76" s="43">
        <v>2</v>
      </c>
      <c r="BG76" s="43">
        <v>3</v>
      </c>
      <c r="BH76" s="43">
        <v>4</v>
      </c>
      <c r="BI76" s="43">
        <v>1</v>
      </c>
      <c r="BJ76" s="43">
        <v>2</v>
      </c>
      <c r="BK76" s="43">
        <v>3</v>
      </c>
      <c r="BL76" s="43">
        <v>4</v>
      </c>
      <c r="BM76" s="43">
        <v>1</v>
      </c>
      <c r="BN76" s="43">
        <v>2</v>
      </c>
      <c r="BO76" s="43">
        <v>3</v>
      </c>
      <c r="BP76" s="43">
        <v>4</v>
      </c>
      <c r="BQ76" s="43">
        <v>1</v>
      </c>
      <c r="BR76" s="43">
        <v>2</v>
      </c>
      <c r="BS76" s="43">
        <v>3</v>
      </c>
      <c r="BT76" s="43">
        <v>4</v>
      </c>
      <c r="BU76" s="43">
        <v>1</v>
      </c>
      <c r="BV76" s="43">
        <v>2</v>
      </c>
      <c r="BW76" s="43">
        <v>3</v>
      </c>
      <c r="BX76" s="43">
        <v>4</v>
      </c>
      <c r="BY76" s="43">
        <v>1</v>
      </c>
      <c r="BZ76" s="43">
        <v>2</v>
      </c>
      <c r="CA76" s="43">
        <v>3</v>
      </c>
      <c r="CB76" s="43">
        <v>4</v>
      </c>
      <c r="CC76" s="43">
        <v>1</v>
      </c>
      <c r="CD76" s="43">
        <v>2</v>
      </c>
      <c r="CE76" s="43">
        <v>3</v>
      </c>
      <c r="CF76" s="43">
        <v>4</v>
      </c>
      <c r="CG76" s="43">
        <v>1</v>
      </c>
      <c r="CH76" s="43">
        <v>2</v>
      </c>
      <c r="CI76" s="43">
        <v>3</v>
      </c>
      <c r="CJ76" s="43">
        <v>4</v>
      </c>
      <c r="CK76" s="43">
        <v>1</v>
      </c>
      <c r="CL76" s="43">
        <v>2</v>
      </c>
      <c r="CM76" s="43">
        <v>3</v>
      </c>
      <c r="CN76" s="43">
        <v>4</v>
      </c>
      <c r="CO76" s="43">
        <v>1</v>
      </c>
      <c r="CP76" s="43">
        <v>2</v>
      </c>
      <c r="CQ76" s="43">
        <v>3</v>
      </c>
      <c r="CR76" s="43">
        <v>4</v>
      </c>
      <c r="CS76" s="43">
        <v>1</v>
      </c>
      <c r="CT76" s="43">
        <v>2</v>
      </c>
      <c r="CU76" s="43">
        <v>3</v>
      </c>
      <c r="CV76" s="43">
        <v>4</v>
      </c>
    </row>
    <row r="77" spans="1:100" ht="14.45" x14ac:dyDescent="0.35">
      <c r="A77" s="15" t="s">
        <v>7</v>
      </c>
      <c r="B77" s="4">
        <v>181</v>
      </c>
      <c r="C77" s="4">
        <v>195</v>
      </c>
      <c r="D77" s="4">
        <v>180</v>
      </c>
      <c r="E77" s="4">
        <v>170</v>
      </c>
      <c r="F77" s="4">
        <f t="shared" si="74"/>
        <v>726</v>
      </c>
      <c r="G77" s="4">
        <v>1</v>
      </c>
      <c r="H77" s="7">
        <f t="shared" si="75"/>
        <v>4</v>
      </c>
      <c r="J77" t="s">
        <v>126</v>
      </c>
      <c r="L77" s="15" t="s">
        <v>6</v>
      </c>
      <c r="M77">
        <f t="array" ref="M77:P89">B4:E16</f>
        <v>0</v>
      </c>
      <c r="N77">
        <v>0</v>
      </c>
      <c r="O77">
        <v>0</v>
      </c>
      <c r="P77">
        <v>0</v>
      </c>
      <c r="Q77">
        <f t="array" ref="Q77:T89">B22:E34</f>
        <v>0</v>
      </c>
      <c r="R77">
        <v>0</v>
      </c>
      <c r="S77">
        <v>0</v>
      </c>
      <c r="T77">
        <v>0</v>
      </c>
      <c r="U77">
        <f t="array" ref="U77:X89">B40:E52</f>
        <v>145</v>
      </c>
      <c r="V77">
        <v>127</v>
      </c>
      <c r="W77">
        <v>0</v>
      </c>
      <c r="X77">
        <v>0</v>
      </c>
      <c r="Y77">
        <f t="array" ref="Y77:AB89">B58:E70</f>
        <v>203</v>
      </c>
      <c r="Z77">
        <v>161</v>
      </c>
      <c r="AA77">
        <v>193</v>
      </c>
      <c r="AB77">
        <v>150</v>
      </c>
      <c r="AC77">
        <f t="array" ref="AC77:AF89">B76:E88</f>
        <v>160</v>
      </c>
      <c r="AD77">
        <v>159</v>
      </c>
      <c r="AE77">
        <v>172</v>
      </c>
      <c r="AF77">
        <v>178</v>
      </c>
      <c r="AG77">
        <f t="array" ref="AG77:AJ89">B94:E106</f>
        <v>163</v>
      </c>
      <c r="AH77">
        <v>176</v>
      </c>
      <c r="AI77">
        <v>177</v>
      </c>
      <c r="AJ77">
        <v>180</v>
      </c>
      <c r="AK77">
        <f t="array" ref="AK77:AN89">B113:E125</f>
        <v>160</v>
      </c>
      <c r="AL77">
        <v>183</v>
      </c>
      <c r="AM77">
        <v>156</v>
      </c>
      <c r="AN77">
        <v>158</v>
      </c>
      <c r="AO77">
        <f t="array" ref="AO77:AR89">B132:E144</f>
        <v>204</v>
      </c>
      <c r="AP77">
        <v>197</v>
      </c>
      <c r="AQ77">
        <v>213</v>
      </c>
      <c r="AR77">
        <v>190</v>
      </c>
      <c r="AS77">
        <f t="array" ref="AS77:AV89">B151:E163</f>
        <v>190</v>
      </c>
      <c r="AT77">
        <v>212</v>
      </c>
      <c r="AU77">
        <v>161</v>
      </c>
      <c r="AV77">
        <v>164</v>
      </c>
      <c r="AW77">
        <f t="array" ref="AW77:AZ89">B170:E182</f>
        <v>182</v>
      </c>
      <c r="AX77">
        <v>181</v>
      </c>
      <c r="AY77">
        <v>182</v>
      </c>
      <c r="AZ77">
        <v>133</v>
      </c>
      <c r="BA77">
        <f t="array" ref="BA77:BD89">B188:E200</f>
        <v>197</v>
      </c>
      <c r="BB77">
        <v>190</v>
      </c>
      <c r="BC77">
        <v>184</v>
      </c>
      <c r="BD77">
        <v>176</v>
      </c>
      <c r="BE77">
        <f t="array" ref="BE77:BH89">B206:E218</f>
        <v>185</v>
      </c>
      <c r="BF77">
        <v>147</v>
      </c>
      <c r="BG77">
        <v>194</v>
      </c>
      <c r="BH77">
        <v>133</v>
      </c>
      <c r="BI77">
        <f t="array" ref="BI77:BL89">B224:E236</f>
        <v>0</v>
      </c>
      <c r="BJ77">
        <v>0</v>
      </c>
      <c r="BK77">
        <v>0</v>
      </c>
      <c r="BL77">
        <v>0</v>
      </c>
      <c r="BM77">
        <f t="array" ref="BM77:BP89">B242:E254</f>
        <v>0</v>
      </c>
      <c r="BN77">
        <v>0</v>
      </c>
      <c r="BO77">
        <v>0</v>
      </c>
      <c r="BP77">
        <v>0</v>
      </c>
      <c r="BQ77">
        <f t="array" ref="BQ77:BT89">B260:E272</f>
        <v>192</v>
      </c>
      <c r="BR77">
        <v>157</v>
      </c>
      <c r="BS77">
        <v>211</v>
      </c>
      <c r="BT77">
        <v>188</v>
      </c>
      <c r="BU77">
        <f t="array" ref="BU77:BX89">B278:E290</f>
        <v>162</v>
      </c>
      <c r="BV77">
        <v>191</v>
      </c>
      <c r="BW77">
        <v>155</v>
      </c>
      <c r="BX77">
        <v>205</v>
      </c>
      <c r="BY77">
        <f t="array" ref="BY77:CB89">B296:E308</f>
        <v>148</v>
      </c>
      <c r="BZ77">
        <v>200</v>
      </c>
      <c r="CA77">
        <v>176</v>
      </c>
      <c r="CB77">
        <v>217</v>
      </c>
      <c r="CC77">
        <f t="array" ref="CC77:CF89">B314:E326</f>
        <v>181</v>
      </c>
      <c r="CD77">
        <v>152</v>
      </c>
      <c r="CE77">
        <v>169</v>
      </c>
      <c r="CF77">
        <v>123</v>
      </c>
      <c r="CG77">
        <f t="array" ref="CG77:CJ89">B332:E344</f>
        <v>194</v>
      </c>
      <c r="CH77">
        <v>166</v>
      </c>
      <c r="CI77">
        <v>171</v>
      </c>
      <c r="CJ77">
        <v>203</v>
      </c>
      <c r="CK77">
        <f t="array" ref="CK77:CN89">B350:E362</f>
        <v>166</v>
      </c>
      <c r="CL77">
        <v>181</v>
      </c>
      <c r="CM77">
        <v>170</v>
      </c>
      <c r="CN77">
        <v>168</v>
      </c>
      <c r="CO77">
        <f t="array" ref="CO77:CR89">B368:E380</f>
        <v>140</v>
      </c>
      <c r="CP77">
        <v>200</v>
      </c>
      <c r="CQ77">
        <v>184</v>
      </c>
      <c r="CR77">
        <v>189</v>
      </c>
      <c r="CS77">
        <f t="array" ref="CS77:CV89">B386:E398</f>
        <v>184</v>
      </c>
      <c r="CT77">
        <v>177</v>
      </c>
      <c r="CU77">
        <v>126</v>
      </c>
      <c r="CV77">
        <v>168</v>
      </c>
    </row>
    <row r="78" spans="1:100" ht="14.45" x14ac:dyDescent="0.35">
      <c r="A78" s="15" t="s">
        <v>8</v>
      </c>
      <c r="B78" s="4">
        <v>201</v>
      </c>
      <c r="C78" s="4">
        <v>175</v>
      </c>
      <c r="D78" s="4">
        <v>168</v>
      </c>
      <c r="E78" s="4">
        <v>163</v>
      </c>
      <c r="F78" s="4">
        <f t="shared" si="74"/>
        <v>707</v>
      </c>
      <c r="G78" s="4">
        <v>2</v>
      </c>
      <c r="H78" s="7">
        <f t="shared" si="75"/>
        <v>4</v>
      </c>
      <c r="J78">
        <f>MAX(B89:E89)</f>
        <v>1514</v>
      </c>
      <c r="L78" s="15" t="s">
        <v>7</v>
      </c>
      <c r="M78">
        <v>190</v>
      </c>
      <c r="N78">
        <v>226</v>
      </c>
      <c r="O78">
        <v>178</v>
      </c>
      <c r="P78">
        <v>172</v>
      </c>
      <c r="Q78">
        <v>170</v>
      </c>
      <c r="R78">
        <v>162</v>
      </c>
      <c r="S78">
        <v>156</v>
      </c>
      <c r="T78">
        <v>145</v>
      </c>
      <c r="U78">
        <v>190</v>
      </c>
      <c r="V78">
        <v>222</v>
      </c>
      <c r="W78">
        <v>136</v>
      </c>
      <c r="X78">
        <v>143</v>
      </c>
      <c r="Y78">
        <v>171</v>
      </c>
      <c r="Z78">
        <v>189</v>
      </c>
      <c r="AA78">
        <v>184</v>
      </c>
      <c r="AB78">
        <v>178</v>
      </c>
      <c r="AC78">
        <v>181</v>
      </c>
      <c r="AD78">
        <v>195</v>
      </c>
      <c r="AE78">
        <v>180</v>
      </c>
      <c r="AF78">
        <v>170</v>
      </c>
      <c r="AG78">
        <v>179</v>
      </c>
      <c r="AH78">
        <v>157</v>
      </c>
      <c r="AI78">
        <v>178</v>
      </c>
      <c r="AJ78">
        <v>159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193</v>
      </c>
      <c r="AX78">
        <v>149</v>
      </c>
      <c r="AY78">
        <v>158</v>
      </c>
      <c r="AZ78">
        <v>167</v>
      </c>
      <c r="BA78">
        <v>204</v>
      </c>
      <c r="BB78">
        <v>189</v>
      </c>
      <c r="BC78">
        <v>208</v>
      </c>
      <c r="BD78">
        <v>213</v>
      </c>
      <c r="BE78">
        <v>172</v>
      </c>
      <c r="BF78">
        <v>157</v>
      </c>
      <c r="BG78">
        <v>178</v>
      </c>
      <c r="BH78">
        <v>181</v>
      </c>
      <c r="BI78">
        <v>162</v>
      </c>
      <c r="BJ78">
        <v>167</v>
      </c>
      <c r="BK78">
        <v>206</v>
      </c>
      <c r="BL78">
        <v>174</v>
      </c>
      <c r="BM78">
        <v>199</v>
      </c>
      <c r="BN78">
        <v>202</v>
      </c>
      <c r="BO78">
        <v>186</v>
      </c>
      <c r="BP78">
        <v>159</v>
      </c>
      <c r="BQ78">
        <v>179</v>
      </c>
      <c r="BR78">
        <v>162</v>
      </c>
      <c r="BS78">
        <v>138</v>
      </c>
      <c r="BT78">
        <v>0</v>
      </c>
      <c r="BU78">
        <v>154</v>
      </c>
      <c r="BV78">
        <v>174</v>
      </c>
      <c r="BW78">
        <v>178</v>
      </c>
      <c r="BX78">
        <v>150</v>
      </c>
      <c r="BY78">
        <v>194</v>
      </c>
      <c r="BZ78">
        <v>158</v>
      </c>
      <c r="CA78">
        <v>202</v>
      </c>
      <c r="CB78">
        <v>202</v>
      </c>
      <c r="CC78">
        <v>188</v>
      </c>
      <c r="CD78">
        <v>188</v>
      </c>
      <c r="CE78">
        <v>174</v>
      </c>
      <c r="CF78">
        <v>179</v>
      </c>
      <c r="CG78">
        <v>0</v>
      </c>
      <c r="CH78">
        <v>0</v>
      </c>
      <c r="CI78">
        <v>0</v>
      </c>
      <c r="CJ78">
        <v>0</v>
      </c>
      <c r="CK78">
        <v>193</v>
      </c>
      <c r="CL78">
        <v>193</v>
      </c>
      <c r="CM78">
        <v>172</v>
      </c>
      <c r="CN78">
        <v>178</v>
      </c>
      <c r="CO78">
        <v>167</v>
      </c>
      <c r="CP78">
        <v>192</v>
      </c>
      <c r="CQ78">
        <v>244</v>
      </c>
      <c r="CR78">
        <v>157</v>
      </c>
      <c r="CS78">
        <v>180</v>
      </c>
      <c r="CT78">
        <v>226</v>
      </c>
      <c r="CU78">
        <v>169</v>
      </c>
      <c r="CV78">
        <v>193</v>
      </c>
    </row>
    <row r="79" spans="1:100" ht="14.45" x14ac:dyDescent="0.35">
      <c r="A79" s="15" t="s">
        <v>9</v>
      </c>
      <c r="B79" s="4"/>
      <c r="C79" s="4">
        <v>148</v>
      </c>
      <c r="D79" s="4">
        <v>155</v>
      </c>
      <c r="E79" s="4">
        <v>155</v>
      </c>
      <c r="F79" s="4">
        <f t="shared" si="74"/>
        <v>458</v>
      </c>
      <c r="G79" s="4">
        <v>1</v>
      </c>
      <c r="H79" s="7">
        <f t="shared" si="75"/>
        <v>3</v>
      </c>
      <c r="L79" s="15" t="s">
        <v>8</v>
      </c>
      <c r="M79">
        <v>158</v>
      </c>
      <c r="N79">
        <v>190</v>
      </c>
      <c r="O79">
        <v>184</v>
      </c>
      <c r="P79">
        <v>257</v>
      </c>
      <c r="Q79">
        <v>168</v>
      </c>
      <c r="R79">
        <v>168</v>
      </c>
      <c r="S79">
        <v>150</v>
      </c>
      <c r="T79">
        <v>188</v>
      </c>
      <c r="U79">
        <v>201</v>
      </c>
      <c r="V79">
        <v>148</v>
      </c>
      <c r="W79">
        <v>159</v>
      </c>
      <c r="X79">
        <v>176</v>
      </c>
      <c r="Y79">
        <v>212</v>
      </c>
      <c r="Z79">
        <v>163</v>
      </c>
      <c r="AA79">
        <v>168</v>
      </c>
      <c r="AB79">
        <v>235</v>
      </c>
      <c r="AC79">
        <v>201</v>
      </c>
      <c r="AD79">
        <v>175</v>
      </c>
      <c r="AE79">
        <v>168</v>
      </c>
      <c r="AF79">
        <v>163</v>
      </c>
      <c r="AG79">
        <v>229</v>
      </c>
      <c r="AH79">
        <v>190</v>
      </c>
      <c r="AI79">
        <v>174</v>
      </c>
      <c r="AJ79">
        <v>189</v>
      </c>
      <c r="AK79">
        <v>140</v>
      </c>
      <c r="AL79">
        <v>182</v>
      </c>
      <c r="AM79">
        <v>190</v>
      </c>
      <c r="AN79">
        <v>128</v>
      </c>
      <c r="AO79">
        <v>160</v>
      </c>
      <c r="AP79">
        <v>182</v>
      </c>
      <c r="AQ79">
        <v>211</v>
      </c>
      <c r="AR79">
        <v>213</v>
      </c>
      <c r="AS79">
        <v>159</v>
      </c>
      <c r="AT79">
        <v>163</v>
      </c>
      <c r="AU79">
        <v>231</v>
      </c>
      <c r="AV79">
        <v>191</v>
      </c>
      <c r="AW79">
        <v>191</v>
      </c>
      <c r="AX79">
        <v>169</v>
      </c>
      <c r="AY79">
        <v>200</v>
      </c>
      <c r="AZ79">
        <v>187</v>
      </c>
      <c r="BA79">
        <v>170</v>
      </c>
      <c r="BB79">
        <v>167</v>
      </c>
      <c r="BC79">
        <v>216</v>
      </c>
      <c r="BD79">
        <v>169</v>
      </c>
      <c r="BE79">
        <v>167</v>
      </c>
      <c r="BF79">
        <v>205</v>
      </c>
      <c r="BG79">
        <v>233</v>
      </c>
      <c r="BH79">
        <v>203</v>
      </c>
      <c r="BI79">
        <v>166</v>
      </c>
      <c r="BJ79">
        <v>169</v>
      </c>
      <c r="BK79">
        <v>182</v>
      </c>
      <c r="BL79">
        <v>165</v>
      </c>
      <c r="BM79">
        <v>225</v>
      </c>
      <c r="BN79">
        <v>171</v>
      </c>
      <c r="BO79">
        <v>172</v>
      </c>
      <c r="BP79">
        <v>181</v>
      </c>
      <c r="BQ79">
        <v>179</v>
      </c>
      <c r="BR79">
        <v>201</v>
      </c>
      <c r="BS79">
        <v>200</v>
      </c>
      <c r="BT79">
        <v>189</v>
      </c>
      <c r="BU79">
        <v>228</v>
      </c>
      <c r="BV79">
        <v>195</v>
      </c>
      <c r="BW79">
        <v>155</v>
      </c>
      <c r="BX79">
        <v>177</v>
      </c>
      <c r="BY79">
        <v>149</v>
      </c>
      <c r="BZ79">
        <v>155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188</v>
      </c>
      <c r="CH79">
        <v>162</v>
      </c>
      <c r="CI79">
        <v>186</v>
      </c>
      <c r="CJ79">
        <v>191</v>
      </c>
      <c r="CK79">
        <v>159</v>
      </c>
      <c r="CL79">
        <v>167</v>
      </c>
      <c r="CM79">
        <v>183</v>
      </c>
      <c r="CN79">
        <v>163</v>
      </c>
      <c r="CO79">
        <v>179</v>
      </c>
      <c r="CP79">
        <v>181</v>
      </c>
      <c r="CQ79">
        <v>148</v>
      </c>
      <c r="CR79">
        <v>194</v>
      </c>
      <c r="CS79">
        <v>236</v>
      </c>
      <c r="CT79">
        <v>193</v>
      </c>
      <c r="CU79">
        <v>181</v>
      </c>
      <c r="CV79">
        <v>180</v>
      </c>
    </row>
    <row r="80" spans="1:100" ht="14.45" x14ac:dyDescent="0.35">
      <c r="A80" s="15" t="s">
        <v>10</v>
      </c>
      <c r="B80" s="4"/>
      <c r="C80" s="4"/>
      <c r="D80" s="4"/>
      <c r="E80" s="4"/>
      <c r="F80" s="4"/>
      <c r="G80" s="4"/>
      <c r="H80" s="7"/>
      <c r="J80" t="s">
        <v>127</v>
      </c>
      <c r="L80" s="15" t="s">
        <v>9</v>
      </c>
      <c r="M80">
        <v>0</v>
      </c>
      <c r="N80">
        <v>0</v>
      </c>
      <c r="O80">
        <v>150</v>
      </c>
      <c r="P80">
        <v>156</v>
      </c>
      <c r="Q80">
        <v>159</v>
      </c>
      <c r="R80">
        <v>150</v>
      </c>
      <c r="S80">
        <v>0</v>
      </c>
      <c r="T80">
        <v>0</v>
      </c>
      <c r="U80">
        <v>0</v>
      </c>
      <c r="V80">
        <v>0</v>
      </c>
      <c r="W80">
        <v>151</v>
      </c>
      <c r="X80">
        <v>139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148</v>
      </c>
      <c r="AE80">
        <v>155</v>
      </c>
      <c r="AF80">
        <v>155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210</v>
      </c>
      <c r="AP80">
        <v>185</v>
      </c>
      <c r="AQ80">
        <v>169</v>
      </c>
      <c r="AR80">
        <v>169</v>
      </c>
      <c r="AS80">
        <v>154</v>
      </c>
      <c r="AT80">
        <v>186</v>
      </c>
      <c r="AU80">
        <v>148</v>
      </c>
      <c r="AV80">
        <v>125</v>
      </c>
      <c r="AW80">
        <v>147</v>
      </c>
      <c r="AX80">
        <v>170</v>
      </c>
      <c r="AY80">
        <v>188</v>
      </c>
      <c r="AZ80">
        <v>189</v>
      </c>
      <c r="BA80">
        <v>231</v>
      </c>
      <c r="BB80">
        <v>167</v>
      </c>
      <c r="BC80">
        <v>177</v>
      </c>
      <c r="BD80">
        <v>204</v>
      </c>
      <c r="BE80">
        <v>145</v>
      </c>
      <c r="BF80">
        <v>155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153</v>
      </c>
      <c r="BN80">
        <v>126</v>
      </c>
      <c r="BO80">
        <v>191</v>
      </c>
      <c r="BP80">
        <v>182</v>
      </c>
      <c r="BQ80">
        <v>0</v>
      </c>
      <c r="BR80">
        <v>0</v>
      </c>
      <c r="BS80">
        <v>149</v>
      </c>
      <c r="BT80">
        <v>194</v>
      </c>
      <c r="BU80">
        <v>156</v>
      </c>
      <c r="BV80">
        <v>154</v>
      </c>
      <c r="BW80">
        <v>177</v>
      </c>
      <c r="BX80">
        <v>138</v>
      </c>
      <c r="BY80">
        <v>160</v>
      </c>
      <c r="BZ80">
        <v>205</v>
      </c>
      <c r="CA80">
        <v>169</v>
      </c>
      <c r="CB80">
        <v>197</v>
      </c>
      <c r="CC80">
        <v>168</v>
      </c>
      <c r="CD80">
        <v>202</v>
      </c>
      <c r="CE80">
        <v>192</v>
      </c>
      <c r="CF80">
        <v>174</v>
      </c>
      <c r="CG80">
        <v>0</v>
      </c>
      <c r="CH80">
        <v>0</v>
      </c>
      <c r="CI80">
        <v>0</v>
      </c>
      <c r="CJ80">
        <v>0</v>
      </c>
      <c r="CK80">
        <v>169</v>
      </c>
      <c r="CL80">
        <v>142</v>
      </c>
      <c r="CM80">
        <v>0</v>
      </c>
      <c r="CN80">
        <v>0</v>
      </c>
      <c r="CO80">
        <v>134</v>
      </c>
      <c r="CP80">
        <v>152</v>
      </c>
      <c r="CQ80">
        <v>0</v>
      </c>
      <c r="CR80">
        <v>222</v>
      </c>
      <c r="CS80">
        <v>202</v>
      </c>
      <c r="CT80">
        <v>158</v>
      </c>
      <c r="CU80">
        <v>155</v>
      </c>
      <c r="CV80">
        <v>157</v>
      </c>
    </row>
    <row r="81" spans="1:100" ht="14.45" x14ac:dyDescent="0.35">
      <c r="A81" s="15" t="s">
        <v>11</v>
      </c>
      <c r="B81" s="4">
        <v>173</v>
      </c>
      <c r="C81" s="4">
        <v>193</v>
      </c>
      <c r="D81" s="4">
        <v>167</v>
      </c>
      <c r="E81" s="4">
        <v>178</v>
      </c>
      <c r="F81" s="4">
        <f t="shared" si="74"/>
        <v>711</v>
      </c>
      <c r="G81" s="4">
        <v>3</v>
      </c>
      <c r="H81" s="7">
        <f t="shared" si="75"/>
        <v>4</v>
      </c>
      <c r="J81">
        <f>MAX(B89+C89,C89+D89,D89+E89)</f>
        <v>2868</v>
      </c>
      <c r="L81" s="15" t="s">
        <v>10</v>
      </c>
      <c r="M81">
        <v>189</v>
      </c>
      <c r="N81">
        <v>124</v>
      </c>
      <c r="O81">
        <v>0</v>
      </c>
      <c r="P81">
        <v>0</v>
      </c>
      <c r="Q81">
        <v>196</v>
      </c>
      <c r="R81">
        <v>149</v>
      </c>
      <c r="S81">
        <v>163</v>
      </c>
      <c r="T81">
        <v>153</v>
      </c>
      <c r="U81">
        <v>152</v>
      </c>
      <c r="V81">
        <v>135</v>
      </c>
      <c r="W81">
        <v>156</v>
      </c>
      <c r="X81">
        <v>182</v>
      </c>
      <c r="Y81">
        <v>157</v>
      </c>
      <c r="Z81">
        <v>164</v>
      </c>
      <c r="AA81">
        <v>156</v>
      </c>
      <c r="AB81">
        <v>167</v>
      </c>
      <c r="AC81">
        <v>0</v>
      </c>
      <c r="AD81">
        <v>0</v>
      </c>
      <c r="AE81">
        <v>0</v>
      </c>
      <c r="AF81">
        <v>0</v>
      </c>
      <c r="AG81">
        <v>167</v>
      </c>
      <c r="AH81">
        <v>217</v>
      </c>
      <c r="AI81">
        <v>135</v>
      </c>
      <c r="AJ81">
        <v>195</v>
      </c>
      <c r="AK81">
        <v>207</v>
      </c>
      <c r="AL81">
        <v>205</v>
      </c>
      <c r="AM81">
        <v>199</v>
      </c>
      <c r="AN81">
        <v>180</v>
      </c>
      <c r="AO81">
        <v>252</v>
      </c>
      <c r="AP81">
        <v>175</v>
      </c>
      <c r="AQ81">
        <v>201</v>
      </c>
      <c r="AR81">
        <v>163</v>
      </c>
      <c r="AS81">
        <v>168</v>
      </c>
      <c r="AT81">
        <v>164</v>
      </c>
      <c r="AU81">
        <v>154</v>
      </c>
      <c r="AV81">
        <v>0</v>
      </c>
      <c r="AW81">
        <v>140</v>
      </c>
      <c r="AX81">
        <v>167</v>
      </c>
      <c r="AY81">
        <v>175</v>
      </c>
      <c r="AZ81">
        <v>181</v>
      </c>
      <c r="BA81">
        <v>200</v>
      </c>
      <c r="BB81">
        <v>148</v>
      </c>
      <c r="BC81">
        <v>204</v>
      </c>
      <c r="BD81">
        <v>149</v>
      </c>
      <c r="BE81">
        <v>238</v>
      </c>
      <c r="BF81">
        <v>195</v>
      </c>
      <c r="BG81">
        <v>149</v>
      </c>
      <c r="BH81">
        <v>137</v>
      </c>
      <c r="BI81">
        <v>199</v>
      </c>
      <c r="BJ81">
        <v>182</v>
      </c>
      <c r="BK81">
        <v>170</v>
      </c>
      <c r="BL81">
        <v>147</v>
      </c>
      <c r="BM81">
        <v>173</v>
      </c>
      <c r="BN81">
        <v>126</v>
      </c>
      <c r="BO81">
        <v>132</v>
      </c>
      <c r="BP81">
        <v>140</v>
      </c>
      <c r="BQ81">
        <v>181</v>
      </c>
      <c r="BR81">
        <v>180</v>
      </c>
      <c r="BS81">
        <v>181</v>
      </c>
      <c r="BT81">
        <v>184</v>
      </c>
      <c r="BU81">
        <v>0</v>
      </c>
      <c r="BV81">
        <v>0</v>
      </c>
      <c r="BW81">
        <v>0</v>
      </c>
      <c r="BX81">
        <v>0</v>
      </c>
      <c r="BY81">
        <v>204</v>
      </c>
      <c r="BZ81">
        <v>215</v>
      </c>
      <c r="CA81">
        <v>173</v>
      </c>
      <c r="CB81">
        <v>183</v>
      </c>
      <c r="CC81">
        <v>204</v>
      </c>
      <c r="CD81">
        <v>132</v>
      </c>
      <c r="CE81">
        <v>161</v>
      </c>
      <c r="CF81">
        <v>174</v>
      </c>
      <c r="CG81">
        <v>154</v>
      </c>
      <c r="CH81">
        <v>173</v>
      </c>
      <c r="CI81">
        <v>158</v>
      </c>
      <c r="CJ81">
        <v>170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161</v>
      </c>
      <c r="CR81">
        <v>171</v>
      </c>
      <c r="CS81">
        <v>170</v>
      </c>
      <c r="CT81">
        <v>196</v>
      </c>
      <c r="CU81">
        <v>209</v>
      </c>
      <c r="CV81">
        <v>162</v>
      </c>
    </row>
    <row r="82" spans="1:100" ht="14.45" x14ac:dyDescent="0.35">
      <c r="A82" s="15" t="s">
        <v>12</v>
      </c>
      <c r="B82" s="4"/>
      <c r="C82" s="4"/>
      <c r="D82" s="4"/>
      <c r="E82" s="4"/>
      <c r="F82" s="4"/>
      <c r="G82" s="4"/>
      <c r="H82" s="7"/>
      <c r="L82" s="15" t="s">
        <v>11</v>
      </c>
      <c r="M82">
        <v>162</v>
      </c>
      <c r="N82">
        <v>164</v>
      </c>
      <c r="O82">
        <v>192</v>
      </c>
      <c r="P82">
        <v>168</v>
      </c>
      <c r="Q82">
        <v>141</v>
      </c>
      <c r="R82">
        <v>149</v>
      </c>
      <c r="S82">
        <v>157</v>
      </c>
      <c r="T82">
        <v>158</v>
      </c>
      <c r="U82">
        <v>167</v>
      </c>
      <c r="V82">
        <v>185</v>
      </c>
      <c r="W82">
        <v>150</v>
      </c>
      <c r="X82">
        <v>152</v>
      </c>
      <c r="Y82">
        <v>243</v>
      </c>
      <c r="Z82">
        <v>172</v>
      </c>
      <c r="AA82">
        <v>182</v>
      </c>
      <c r="AB82">
        <v>147</v>
      </c>
      <c r="AC82">
        <v>173</v>
      </c>
      <c r="AD82">
        <v>193</v>
      </c>
      <c r="AE82">
        <v>167</v>
      </c>
      <c r="AF82">
        <v>178</v>
      </c>
      <c r="AG82">
        <v>212</v>
      </c>
      <c r="AH82">
        <v>175</v>
      </c>
      <c r="AI82">
        <v>169</v>
      </c>
      <c r="AJ82">
        <v>206</v>
      </c>
      <c r="AK82">
        <v>148</v>
      </c>
      <c r="AL82">
        <v>200</v>
      </c>
      <c r="AM82">
        <v>167</v>
      </c>
      <c r="AN82">
        <v>187</v>
      </c>
      <c r="AO82">
        <v>156</v>
      </c>
      <c r="AP82">
        <v>193</v>
      </c>
      <c r="AQ82">
        <v>254</v>
      </c>
      <c r="AR82">
        <v>181</v>
      </c>
      <c r="AS82">
        <v>196</v>
      </c>
      <c r="AT82">
        <v>238</v>
      </c>
      <c r="AU82">
        <v>191</v>
      </c>
      <c r="AV82">
        <v>235</v>
      </c>
      <c r="AW82">
        <v>171</v>
      </c>
      <c r="AX82">
        <v>191</v>
      </c>
      <c r="AY82">
        <v>162</v>
      </c>
      <c r="AZ82">
        <v>188</v>
      </c>
      <c r="BA82">
        <v>136</v>
      </c>
      <c r="BB82">
        <v>202</v>
      </c>
      <c r="BC82">
        <v>192</v>
      </c>
      <c r="BD82">
        <v>173</v>
      </c>
      <c r="BE82">
        <v>0</v>
      </c>
      <c r="BF82">
        <v>0</v>
      </c>
      <c r="BG82">
        <v>0</v>
      </c>
      <c r="BH82">
        <v>0</v>
      </c>
      <c r="BI82">
        <v>215</v>
      </c>
      <c r="BJ82">
        <v>167</v>
      </c>
      <c r="BK82">
        <v>187</v>
      </c>
      <c r="BL82">
        <v>201</v>
      </c>
      <c r="BM82">
        <v>162</v>
      </c>
      <c r="BN82">
        <v>169</v>
      </c>
      <c r="BO82">
        <v>150</v>
      </c>
      <c r="BP82">
        <v>156</v>
      </c>
      <c r="BQ82">
        <v>178</v>
      </c>
      <c r="BR82">
        <v>120</v>
      </c>
      <c r="BS82">
        <v>0</v>
      </c>
      <c r="BT82">
        <v>188</v>
      </c>
      <c r="BU82">
        <v>169</v>
      </c>
      <c r="BV82">
        <v>185</v>
      </c>
      <c r="BW82">
        <v>156</v>
      </c>
      <c r="BX82">
        <v>163</v>
      </c>
      <c r="BY82">
        <v>160</v>
      </c>
      <c r="BZ82">
        <v>149</v>
      </c>
      <c r="CA82">
        <v>230</v>
      </c>
      <c r="CB82">
        <v>162</v>
      </c>
      <c r="CC82">
        <v>142</v>
      </c>
      <c r="CD82">
        <v>170</v>
      </c>
      <c r="CE82">
        <v>165</v>
      </c>
      <c r="CF82">
        <v>135</v>
      </c>
      <c r="CG82">
        <v>155</v>
      </c>
      <c r="CH82">
        <v>160</v>
      </c>
      <c r="CI82">
        <v>143</v>
      </c>
      <c r="CJ82">
        <v>0</v>
      </c>
      <c r="CK82">
        <v>160</v>
      </c>
      <c r="CL82">
        <v>182</v>
      </c>
      <c r="CM82">
        <v>203</v>
      </c>
      <c r="CN82">
        <v>171</v>
      </c>
      <c r="CO82">
        <v>152</v>
      </c>
      <c r="CP82">
        <v>190</v>
      </c>
      <c r="CQ82">
        <v>172</v>
      </c>
      <c r="CR82">
        <v>194</v>
      </c>
      <c r="CS82">
        <v>0</v>
      </c>
      <c r="CT82">
        <v>189</v>
      </c>
      <c r="CU82">
        <v>154</v>
      </c>
      <c r="CV82">
        <v>134</v>
      </c>
    </row>
    <row r="83" spans="1:100" ht="14.45" x14ac:dyDescent="0.35">
      <c r="A83" s="15" t="s">
        <v>54</v>
      </c>
      <c r="B83" s="4">
        <v>167</v>
      </c>
      <c r="C83" s="4">
        <v>276</v>
      </c>
      <c r="D83" s="4">
        <v>166</v>
      </c>
      <c r="E83" s="4">
        <v>197</v>
      </c>
      <c r="F83" s="4">
        <f t="shared" si="74"/>
        <v>806</v>
      </c>
      <c r="G83" s="4">
        <v>2</v>
      </c>
      <c r="H83" s="7">
        <f t="shared" si="75"/>
        <v>4</v>
      </c>
      <c r="J83" t="s">
        <v>128</v>
      </c>
      <c r="L83" s="15" t="s">
        <v>12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116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149</v>
      </c>
      <c r="AT83">
        <v>156</v>
      </c>
      <c r="AU83">
        <v>186</v>
      </c>
      <c r="AV83">
        <v>147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</row>
    <row r="84" spans="1:100" ht="14.45" x14ac:dyDescent="0.35">
      <c r="A84" s="15" t="s">
        <v>13</v>
      </c>
      <c r="B84" s="4">
        <v>134</v>
      </c>
      <c r="C84" s="4"/>
      <c r="D84" s="4"/>
      <c r="E84" s="4">
        <v>155</v>
      </c>
      <c r="F84" s="4">
        <f t="shared" si="74"/>
        <v>289</v>
      </c>
      <c r="G84" s="4">
        <v>1</v>
      </c>
      <c r="H84" s="7">
        <f t="shared" si="75"/>
        <v>2</v>
      </c>
      <c r="J84">
        <f>MAX(B89+C89+D89,C89+D89+E89)</f>
        <v>4164</v>
      </c>
      <c r="L84" s="15" t="s">
        <v>54</v>
      </c>
      <c r="M84">
        <v>155</v>
      </c>
      <c r="N84">
        <v>153</v>
      </c>
      <c r="O84">
        <v>219</v>
      </c>
      <c r="P84">
        <v>183</v>
      </c>
      <c r="Q84">
        <v>0</v>
      </c>
      <c r="R84">
        <v>0</v>
      </c>
      <c r="S84">
        <v>151</v>
      </c>
      <c r="T84">
        <v>160</v>
      </c>
      <c r="U84">
        <v>143</v>
      </c>
      <c r="V84">
        <v>189</v>
      </c>
      <c r="W84">
        <v>176</v>
      </c>
      <c r="X84">
        <v>204</v>
      </c>
      <c r="Y84">
        <v>213</v>
      </c>
      <c r="Z84">
        <v>198</v>
      </c>
      <c r="AA84">
        <v>140</v>
      </c>
      <c r="AB84">
        <v>194</v>
      </c>
      <c r="AC84">
        <v>167</v>
      </c>
      <c r="AD84">
        <v>276</v>
      </c>
      <c r="AE84">
        <v>166</v>
      </c>
      <c r="AF84">
        <v>197</v>
      </c>
      <c r="AG84">
        <v>154</v>
      </c>
      <c r="AH84">
        <v>155</v>
      </c>
      <c r="AI84">
        <v>0</v>
      </c>
      <c r="AJ84">
        <v>200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190</v>
      </c>
      <c r="BF84">
        <v>175</v>
      </c>
      <c r="BG84">
        <v>205</v>
      </c>
      <c r="BH84">
        <v>139</v>
      </c>
      <c r="BI84">
        <v>210</v>
      </c>
      <c r="BJ84">
        <v>157</v>
      </c>
      <c r="BK84">
        <v>196</v>
      </c>
      <c r="BL84">
        <v>199</v>
      </c>
      <c r="BM84">
        <v>167</v>
      </c>
      <c r="BN84">
        <v>176</v>
      </c>
      <c r="BO84">
        <v>167</v>
      </c>
      <c r="BP84">
        <v>186</v>
      </c>
      <c r="BQ84">
        <v>224</v>
      </c>
      <c r="BR84">
        <v>225</v>
      </c>
      <c r="BS84">
        <v>183</v>
      </c>
      <c r="BT84">
        <v>147</v>
      </c>
      <c r="BU84">
        <v>185</v>
      </c>
      <c r="BV84">
        <v>194</v>
      </c>
      <c r="BW84">
        <v>150</v>
      </c>
      <c r="BX84">
        <v>203</v>
      </c>
      <c r="BY84">
        <v>180</v>
      </c>
      <c r="BZ84">
        <v>172</v>
      </c>
      <c r="CA84">
        <v>160</v>
      </c>
      <c r="CB84">
        <v>245</v>
      </c>
      <c r="CC84">
        <v>172</v>
      </c>
      <c r="CD84">
        <v>193</v>
      </c>
      <c r="CE84">
        <v>162</v>
      </c>
      <c r="CF84">
        <v>170</v>
      </c>
      <c r="CG84">
        <v>201</v>
      </c>
      <c r="CH84">
        <v>178</v>
      </c>
      <c r="CI84">
        <v>176</v>
      </c>
      <c r="CJ84">
        <v>169</v>
      </c>
      <c r="CK84">
        <v>0</v>
      </c>
      <c r="CL84">
        <v>0</v>
      </c>
      <c r="CM84">
        <v>215</v>
      </c>
      <c r="CN84">
        <v>214</v>
      </c>
      <c r="CO84">
        <v>160</v>
      </c>
      <c r="CP84">
        <v>215</v>
      </c>
      <c r="CQ84">
        <v>178</v>
      </c>
      <c r="CR84">
        <v>193</v>
      </c>
      <c r="CS84">
        <v>141</v>
      </c>
      <c r="CT84">
        <v>0</v>
      </c>
      <c r="CU84">
        <v>0</v>
      </c>
      <c r="CV84">
        <v>0</v>
      </c>
    </row>
    <row r="85" spans="1:100" ht="14.45" x14ac:dyDescent="0.35">
      <c r="A85" s="15" t="s">
        <v>85</v>
      </c>
      <c r="B85" s="4">
        <v>187</v>
      </c>
      <c r="C85" s="4">
        <v>200</v>
      </c>
      <c r="D85" s="4">
        <v>155</v>
      </c>
      <c r="E85" s="4">
        <v>153</v>
      </c>
      <c r="F85" s="4">
        <f t="shared" si="74"/>
        <v>695</v>
      </c>
      <c r="G85" s="4">
        <v>3</v>
      </c>
      <c r="H85" s="7">
        <f t="shared" si="75"/>
        <v>4</v>
      </c>
      <c r="L85" s="15" t="s">
        <v>13</v>
      </c>
      <c r="M85">
        <v>166</v>
      </c>
      <c r="N85">
        <v>148</v>
      </c>
      <c r="O85">
        <v>180</v>
      </c>
      <c r="P85">
        <v>199</v>
      </c>
      <c r="Q85">
        <v>214</v>
      </c>
      <c r="R85">
        <v>184</v>
      </c>
      <c r="S85">
        <v>195</v>
      </c>
      <c r="T85">
        <v>138</v>
      </c>
      <c r="U85">
        <v>159</v>
      </c>
      <c r="V85">
        <v>172</v>
      </c>
      <c r="W85">
        <v>155</v>
      </c>
      <c r="X85">
        <v>143</v>
      </c>
      <c r="Y85">
        <v>168</v>
      </c>
      <c r="Z85">
        <v>210</v>
      </c>
      <c r="AA85">
        <v>193</v>
      </c>
      <c r="AB85">
        <v>203</v>
      </c>
      <c r="AC85">
        <v>134</v>
      </c>
      <c r="AD85">
        <v>0</v>
      </c>
      <c r="AE85">
        <v>0</v>
      </c>
      <c r="AF85">
        <v>155</v>
      </c>
      <c r="AG85">
        <v>159</v>
      </c>
      <c r="AH85">
        <v>159</v>
      </c>
      <c r="AI85">
        <v>154</v>
      </c>
      <c r="AJ85">
        <v>185</v>
      </c>
      <c r="AK85">
        <v>166</v>
      </c>
      <c r="AL85">
        <v>236</v>
      </c>
      <c r="AM85">
        <v>200</v>
      </c>
      <c r="AN85">
        <v>200</v>
      </c>
      <c r="AO85">
        <v>171</v>
      </c>
      <c r="AP85">
        <v>212</v>
      </c>
      <c r="AQ85">
        <v>231</v>
      </c>
      <c r="AR85">
        <v>210</v>
      </c>
      <c r="AS85">
        <v>115</v>
      </c>
      <c r="AT85">
        <v>255</v>
      </c>
      <c r="AU85">
        <v>184</v>
      </c>
      <c r="AV85">
        <v>278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167</v>
      </c>
      <c r="BJ85">
        <v>178</v>
      </c>
      <c r="BK85">
        <v>204</v>
      </c>
      <c r="BL85">
        <v>185</v>
      </c>
      <c r="BM85">
        <v>226</v>
      </c>
      <c r="BN85">
        <v>201</v>
      </c>
      <c r="BO85">
        <v>193</v>
      </c>
      <c r="BP85">
        <v>179</v>
      </c>
      <c r="BQ85">
        <v>204</v>
      </c>
      <c r="BR85">
        <v>202</v>
      </c>
      <c r="BS85">
        <v>195</v>
      </c>
      <c r="BT85">
        <v>215</v>
      </c>
      <c r="BU85">
        <v>187</v>
      </c>
      <c r="BV85">
        <v>243</v>
      </c>
      <c r="BW85">
        <v>203</v>
      </c>
      <c r="BX85">
        <v>145</v>
      </c>
      <c r="BY85">
        <v>180</v>
      </c>
      <c r="BZ85">
        <v>182</v>
      </c>
      <c r="CA85">
        <v>168</v>
      </c>
      <c r="CB85">
        <v>201</v>
      </c>
      <c r="CC85">
        <v>167</v>
      </c>
      <c r="CD85">
        <v>200</v>
      </c>
      <c r="CE85">
        <v>160</v>
      </c>
      <c r="CF85">
        <v>190</v>
      </c>
      <c r="CG85">
        <v>236</v>
      </c>
      <c r="CH85">
        <v>104</v>
      </c>
      <c r="CI85">
        <v>154</v>
      </c>
      <c r="CJ85">
        <v>170</v>
      </c>
      <c r="CK85">
        <v>178</v>
      </c>
      <c r="CL85">
        <v>166</v>
      </c>
      <c r="CM85">
        <v>169</v>
      </c>
      <c r="CN85">
        <v>194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</row>
    <row r="86" spans="1:100" ht="14.45" x14ac:dyDescent="0.35">
      <c r="A86" s="15" t="s">
        <v>96</v>
      </c>
      <c r="B86" s="4">
        <v>151</v>
      </c>
      <c r="C86" s="4">
        <v>168</v>
      </c>
      <c r="D86" s="4">
        <v>133</v>
      </c>
      <c r="E86" s="4"/>
      <c r="F86" s="4">
        <f t="shared" si="74"/>
        <v>452</v>
      </c>
      <c r="G86" s="4">
        <v>1</v>
      </c>
      <c r="H86" s="7">
        <f t="shared" si="75"/>
        <v>3</v>
      </c>
      <c r="J86" t="s">
        <v>129</v>
      </c>
      <c r="L86" s="15" t="s">
        <v>85</v>
      </c>
      <c r="M86">
        <v>215</v>
      </c>
      <c r="N86">
        <v>192</v>
      </c>
      <c r="O86">
        <v>146</v>
      </c>
      <c r="P86">
        <v>154</v>
      </c>
      <c r="Q86">
        <v>129</v>
      </c>
      <c r="R86">
        <v>187</v>
      </c>
      <c r="S86">
        <v>156</v>
      </c>
      <c r="T86">
        <v>174</v>
      </c>
      <c r="U86">
        <v>177</v>
      </c>
      <c r="V86">
        <v>195</v>
      </c>
      <c r="W86">
        <v>189</v>
      </c>
      <c r="X86">
        <v>188</v>
      </c>
      <c r="Y86">
        <v>164</v>
      </c>
      <c r="Z86">
        <v>178</v>
      </c>
      <c r="AA86">
        <v>190</v>
      </c>
      <c r="AB86">
        <v>148</v>
      </c>
      <c r="AC86">
        <v>187</v>
      </c>
      <c r="AD86">
        <v>200</v>
      </c>
      <c r="AE86">
        <v>155</v>
      </c>
      <c r="AF86">
        <v>153</v>
      </c>
      <c r="AG86">
        <v>0</v>
      </c>
      <c r="AH86">
        <v>0</v>
      </c>
      <c r="AI86">
        <v>0</v>
      </c>
      <c r="AJ86">
        <v>0</v>
      </c>
      <c r="AK86">
        <v>189</v>
      </c>
      <c r="AL86">
        <v>188</v>
      </c>
      <c r="AM86">
        <v>201</v>
      </c>
      <c r="AN86">
        <v>169</v>
      </c>
      <c r="AO86">
        <v>214</v>
      </c>
      <c r="AP86">
        <v>156</v>
      </c>
      <c r="AQ86">
        <v>193</v>
      </c>
      <c r="AR86">
        <v>190</v>
      </c>
      <c r="AS86">
        <v>212</v>
      </c>
      <c r="AT86">
        <v>179</v>
      </c>
      <c r="AU86">
        <v>199</v>
      </c>
      <c r="AV86">
        <v>181</v>
      </c>
      <c r="AW86">
        <v>156</v>
      </c>
      <c r="AX86">
        <v>153</v>
      </c>
      <c r="AY86">
        <v>179</v>
      </c>
      <c r="AZ86">
        <v>182</v>
      </c>
      <c r="BA86">
        <v>225</v>
      </c>
      <c r="BB86">
        <v>210</v>
      </c>
      <c r="BC86">
        <v>181</v>
      </c>
      <c r="BD86">
        <v>201</v>
      </c>
      <c r="BE86">
        <v>152</v>
      </c>
      <c r="BF86">
        <v>214</v>
      </c>
      <c r="BG86">
        <v>192</v>
      </c>
      <c r="BH86">
        <v>178</v>
      </c>
      <c r="BI86">
        <v>139</v>
      </c>
      <c r="BJ86">
        <v>171</v>
      </c>
      <c r="BK86">
        <v>172</v>
      </c>
      <c r="BL86">
        <v>183</v>
      </c>
      <c r="BM86">
        <v>170</v>
      </c>
      <c r="BN86">
        <v>160</v>
      </c>
      <c r="BO86">
        <v>181</v>
      </c>
      <c r="BP86">
        <v>194</v>
      </c>
      <c r="BQ86">
        <v>190</v>
      </c>
      <c r="BR86">
        <v>172</v>
      </c>
      <c r="BS86">
        <v>171</v>
      </c>
      <c r="BT86">
        <v>169</v>
      </c>
      <c r="BU86">
        <v>201</v>
      </c>
      <c r="BV86">
        <v>194</v>
      </c>
      <c r="BW86">
        <v>203</v>
      </c>
      <c r="BX86">
        <v>139</v>
      </c>
      <c r="BY86">
        <v>0</v>
      </c>
      <c r="BZ86">
        <v>0</v>
      </c>
      <c r="CA86">
        <v>162</v>
      </c>
      <c r="CB86">
        <v>147</v>
      </c>
      <c r="CC86">
        <v>160</v>
      </c>
      <c r="CD86">
        <v>143</v>
      </c>
      <c r="CE86">
        <v>0</v>
      </c>
      <c r="CF86">
        <v>0</v>
      </c>
      <c r="CG86">
        <v>137</v>
      </c>
      <c r="CH86">
        <v>0</v>
      </c>
      <c r="CI86">
        <v>0</v>
      </c>
      <c r="CJ86">
        <v>224</v>
      </c>
      <c r="CK86">
        <v>191</v>
      </c>
      <c r="CL86">
        <v>140</v>
      </c>
      <c r="CM86">
        <v>168</v>
      </c>
      <c r="CN86">
        <v>189</v>
      </c>
      <c r="CO86">
        <v>175</v>
      </c>
      <c r="CP86">
        <v>183</v>
      </c>
      <c r="CQ86">
        <v>203</v>
      </c>
      <c r="CR86">
        <v>220</v>
      </c>
      <c r="CS86">
        <v>189</v>
      </c>
      <c r="CT86">
        <v>158</v>
      </c>
      <c r="CU86">
        <v>189</v>
      </c>
      <c r="CV86">
        <v>210</v>
      </c>
    </row>
    <row r="87" spans="1:100" ht="14.45" x14ac:dyDescent="0.35">
      <c r="A87" s="15" t="s">
        <v>103</v>
      </c>
      <c r="B87" s="4"/>
      <c r="C87" s="4"/>
      <c r="D87" s="4"/>
      <c r="E87" s="4"/>
      <c r="F87" s="4"/>
      <c r="G87" s="4"/>
      <c r="H87" s="7"/>
      <c r="J87">
        <f>F89</f>
        <v>5513</v>
      </c>
      <c r="L87" s="15" t="s">
        <v>96</v>
      </c>
      <c r="M87">
        <v>163</v>
      </c>
      <c r="N87">
        <v>149</v>
      </c>
      <c r="O87">
        <v>201</v>
      </c>
      <c r="P87">
        <v>153</v>
      </c>
      <c r="Q87">
        <v>154</v>
      </c>
      <c r="R87">
        <v>189</v>
      </c>
      <c r="S87">
        <v>169</v>
      </c>
      <c r="T87">
        <v>144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151</v>
      </c>
      <c r="AD87">
        <v>168</v>
      </c>
      <c r="AE87">
        <v>133</v>
      </c>
      <c r="AF87">
        <v>0</v>
      </c>
      <c r="AG87">
        <v>171</v>
      </c>
      <c r="AH87">
        <v>161</v>
      </c>
      <c r="AI87">
        <v>122</v>
      </c>
      <c r="AJ87">
        <v>0</v>
      </c>
      <c r="AK87">
        <v>126</v>
      </c>
      <c r="AL87">
        <v>171</v>
      </c>
      <c r="AM87">
        <v>163</v>
      </c>
      <c r="AN87">
        <v>183</v>
      </c>
      <c r="AO87">
        <v>169</v>
      </c>
      <c r="AP87">
        <v>167</v>
      </c>
      <c r="AQ87">
        <v>166</v>
      </c>
      <c r="AR87">
        <v>164</v>
      </c>
      <c r="AS87">
        <v>0</v>
      </c>
      <c r="AT87">
        <v>0</v>
      </c>
      <c r="AU87">
        <v>0</v>
      </c>
      <c r="AV87">
        <v>0</v>
      </c>
      <c r="AW87">
        <v>165</v>
      </c>
      <c r="AX87">
        <v>165</v>
      </c>
      <c r="AY87">
        <v>157</v>
      </c>
      <c r="AZ87">
        <v>133</v>
      </c>
      <c r="BA87">
        <v>179</v>
      </c>
      <c r="BB87">
        <v>140</v>
      </c>
      <c r="BC87">
        <v>159</v>
      </c>
      <c r="BD87">
        <v>165</v>
      </c>
      <c r="BE87">
        <v>167</v>
      </c>
      <c r="BF87">
        <v>181</v>
      </c>
      <c r="BG87">
        <v>156</v>
      </c>
      <c r="BH87">
        <v>186</v>
      </c>
      <c r="BI87">
        <v>175</v>
      </c>
      <c r="BJ87">
        <v>161</v>
      </c>
      <c r="BK87">
        <v>175</v>
      </c>
      <c r="BL87">
        <v>152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167</v>
      </c>
      <c r="CF87">
        <v>156</v>
      </c>
      <c r="CG87">
        <v>150</v>
      </c>
      <c r="CH87">
        <v>199</v>
      </c>
      <c r="CI87">
        <v>169</v>
      </c>
      <c r="CJ87">
        <v>189</v>
      </c>
      <c r="CK87">
        <v>171</v>
      </c>
      <c r="CL87">
        <v>159</v>
      </c>
      <c r="CM87">
        <v>175</v>
      </c>
      <c r="CN87">
        <v>155</v>
      </c>
      <c r="CO87">
        <v>159</v>
      </c>
      <c r="CP87">
        <v>172</v>
      </c>
      <c r="CQ87">
        <v>133</v>
      </c>
      <c r="CR87">
        <v>0</v>
      </c>
      <c r="CS87">
        <v>150</v>
      </c>
      <c r="CT87">
        <v>177</v>
      </c>
      <c r="CU87">
        <v>174</v>
      </c>
      <c r="CV87">
        <v>192</v>
      </c>
    </row>
    <row r="88" spans="1:100" thickBot="1" x14ac:dyDescent="0.4">
      <c r="A88" s="16" t="s">
        <v>88</v>
      </c>
      <c r="B88" s="10"/>
      <c r="C88" s="10"/>
      <c r="D88" s="10"/>
      <c r="E88" s="10"/>
      <c r="F88" s="10"/>
      <c r="G88" s="10"/>
      <c r="H88" s="11"/>
      <c r="L88" s="15" t="s">
        <v>103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158</v>
      </c>
      <c r="AJ88">
        <v>181</v>
      </c>
      <c r="AK88">
        <v>0</v>
      </c>
      <c r="AL88">
        <v>150</v>
      </c>
      <c r="AM88">
        <v>201</v>
      </c>
      <c r="AN88">
        <v>182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170</v>
      </c>
      <c r="BH88">
        <v>233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191</v>
      </c>
      <c r="CI88">
        <v>133</v>
      </c>
      <c r="CJ88">
        <v>201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</row>
    <row r="89" spans="1:100" thickBot="1" x14ac:dyDescent="0.4">
      <c r="A89" s="13" t="s">
        <v>39</v>
      </c>
      <c r="B89" s="17">
        <f>SUM(B76:B88)</f>
        <v>1354</v>
      </c>
      <c r="C89" s="17">
        <f t="shared" ref="C89" si="76">SUM(C76:C88)</f>
        <v>1514</v>
      </c>
      <c r="D89" s="17">
        <f t="shared" ref="D89" si="77">SUM(D76:D88)</f>
        <v>1296</v>
      </c>
      <c r="E89" s="17">
        <f t="shared" ref="E89" si="78">SUM(E76:E88)</f>
        <v>1349</v>
      </c>
      <c r="F89" s="17">
        <f t="shared" ref="F89" si="79">SUM(F76:F88)</f>
        <v>5513</v>
      </c>
      <c r="G89" s="17">
        <f>SUM(G76:G88)</f>
        <v>16</v>
      </c>
      <c r="H89" s="18">
        <f t="shared" ref="H89" si="80">SUM(H76:H88)</f>
        <v>32</v>
      </c>
      <c r="L89" s="16" t="s">
        <v>88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132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</row>
    <row r="90" spans="1:100" thickBot="1" x14ac:dyDescent="0.4"/>
    <row r="91" spans="1:100" x14ac:dyDescent="0.25">
      <c r="A91" s="20">
        <v>41573</v>
      </c>
      <c r="B91" s="21"/>
      <c r="C91" s="21" t="s">
        <v>102</v>
      </c>
      <c r="D91" s="21"/>
      <c r="E91" s="21" t="s">
        <v>87</v>
      </c>
      <c r="F91" s="21"/>
      <c r="G91" s="21">
        <v>7</v>
      </c>
      <c r="H91" s="22">
        <v>13</v>
      </c>
      <c r="M91" t="s">
        <v>6</v>
      </c>
      <c r="N91" t="s">
        <v>7</v>
      </c>
      <c r="O91" t="s">
        <v>8</v>
      </c>
      <c r="P91" t="s">
        <v>9</v>
      </c>
      <c r="Q91" t="s">
        <v>10</v>
      </c>
      <c r="R91" t="s">
        <v>11</v>
      </c>
      <c r="S91" t="s">
        <v>12</v>
      </c>
      <c r="T91" t="s">
        <v>54</v>
      </c>
      <c r="U91" t="s">
        <v>13</v>
      </c>
      <c r="V91" t="s">
        <v>85</v>
      </c>
      <c r="W91" t="s">
        <v>19</v>
      </c>
      <c r="X91" t="s">
        <v>20</v>
      </c>
      <c r="Y91" t="s">
        <v>88</v>
      </c>
      <c r="Z91" t="s">
        <v>94</v>
      </c>
    </row>
    <row r="92" spans="1:100" thickBot="1" x14ac:dyDescent="0.4">
      <c r="A92" s="12" t="s">
        <v>21</v>
      </c>
      <c r="B92" s="23"/>
      <c r="C92" s="23"/>
      <c r="D92" s="23"/>
      <c r="E92" s="23"/>
      <c r="F92" s="23"/>
      <c r="G92" s="23" t="s">
        <v>40</v>
      </c>
      <c r="H92" s="24">
        <f>G91-(G107/2)</f>
        <v>1</v>
      </c>
      <c r="L92" s="15">
        <v>1</v>
      </c>
      <c r="M92">
        <f t="array" ref="M92:M108">FREQUENCY(M77:CV77,$L$92:$L$108)</f>
        <v>18</v>
      </c>
      <c r="N92">
        <f t="array" ref="N92:N108">FREQUENCY(M78:CV78,$L$92:$L$108)</f>
        <v>17</v>
      </c>
      <c r="O92">
        <f t="array" ref="O92:O108">FREQUENCY(M79:CV79,$L$92:$L$108)</f>
        <v>6</v>
      </c>
      <c r="P92">
        <f t="array" ref="P92:P108">FREQUENCY(M80:CV80,$L$92:$L$108)</f>
        <v>34</v>
      </c>
      <c r="Q92">
        <f t="array" ref="Q92:Q108">FREQUENCY(M81:CV81,$L$92:$L$108)</f>
        <v>17</v>
      </c>
      <c r="R92">
        <f t="array" ref="R92:R108">FREQUENCY(M82:CV82,$L$92:$L$108)</f>
        <v>7</v>
      </c>
      <c r="S92">
        <f t="array" ref="S92:S108">FREQUENCY(M83:CV83,$L$92:$L$108)</f>
        <v>83</v>
      </c>
      <c r="T92">
        <f t="array" ref="T92:T108">FREQUENCY(M84:CV84,$L$92:$L$108)</f>
        <v>28</v>
      </c>
      <c r="U92">
        <f t="array" ref="U92:U108">FREQUENCY(M85:CV85,$L$92:$L$108)</f>
        <v>22</v>
      </c>
      <c r="V92">
        <f t="array" ref="V92:V108">FREQUENCY(M86:CV86,$L$92:$L$108)</f>
        <v>10</v>
      </c>
      <c r="W92">
        <f t="array" ref="W92:W108">FREQUENCY(M87:CV87,$L$92:$L$108)</f>
        <v>33</v>
      </c>
      <c r="X92">
        <f t="array" ref="X92:X108">FREQUENCY(M88:CV88,$L$92:$L$108)</f>
        <v>78</v>
      </c>
      <c r="Y92">
        <f t="array" ref="Y92:Y108">FREQUENCY(M89:CV89,$L$92:$L$108)</f>
        <v>87</v>
      </c>
      <c r="Z92">
        <f t="array" ref="Z92:Z108">FREQUENCY(M80:CV89,$L$92:$L$108)</f>
        <v>399</v>
      </c>
    </row>
    <row r="93" spans="1:100" ht="15.75" thickBot="1" x14ac:dyDescent="0.3">
      <c r="A93" s="25"/>
      <c r="B93" s="25" t="s">
        <v>0</v>
      </c>
      <c r="C93" s="25" t="s">
        <v>1</v>
      </c>
      <c r="D93" s="25" t="s">
        <v>2</v>
      </c>
      <c r="E93" s="25" t="s">
        <v>3</v>
      </c>
      <c r="F93" s="25" t="s">
        <v>4</v>
      </c>
      <c r="G93" s="25" t="s">
        <v>5</v>
      </c>
      <c r="H93" s="25" t="s">
        <v>38</v>
      </c>
      <c r="J93" s="42" t="s">
        <v>125</v>
      </c>
      <c r="L93" s="15">
        <v>120</v>
      </c>
      <c r="M93">
        <v>0</v>
      </c>
      <c r="N93">
        <v>0</v>
      </c>
      <c r="O93">
        <v>0</v>
      </c>
      <c r="P93">
        <v>0</v>
      </c>
      <c r="Q93">
        <v>0</v>
      </c>
      <c r="R93">
        <v>1</v>
      </c>
      <c r="S93">
        <v>1</v>
      </c>
      <c r="T93">
        <v>0</v>
      </c>
      <c r="U93">
        <v>2</v>
      </c>
      <c r="V93">
        <v>0</v>
      </c>
      <c r="W93">
        <v>0</v>
      </c>
      <c r="X93">
        <v>0</v>
      </c>
      <c r="Y93">
        <v>0</v>
      </c>
      <c r="Z93">
        <v>4</v>
      </c>
    </row>
    <row r="94" spans="1:100" ht="14.45" x14ac:dyDescent="0.35">
      <c r="A94" s="19" t="s">
        <v>6</v>
      </c>
      <c r="B94" s="5">
        <v>163</v>
      </c>
      <c r="C94" s="5">
        <v>176</v>
      </c>
      <c r="D94" s="5">
        <v>177</v>
      </c>
      <c r="E94" s="5">
        <v>180</v>
      </c>
      <c r="F94" s="5">
        <f t="shared" ref="F94:F105" si="81">SUM(B94:E94)</f>
        <v>696</v>
      </c>
      <c r="G94" s="5">
        <v>2</v>
      </c>
      <c r="H94" s="6">
        <f t="shared" ref="H94:H105" si="82">COUNT(B94:E94)</f>
        <v>4</v>
      </c>
      <c r="L94" s="15">
        <v>130</v>
      </c>
      <c r="M94">
        <v>3</v>
      </c>
      <c r="N94">
        <v>0</v>
      </c>
      <c r="O94">
        <v>1</v>
      </c>
      <c r="P94">
        <v>2</v>
      </c>
      <c r="Q94">
        <v>2</v>
      </c>
      <c r="R94">
        <v>0</v>
      </c>
      <c r="S94">
        <v>0</v>
      </c>
      <c r="T94">
        <v>0</v>
      </c>
      <c r="U94">
        <v>0</v>
      </c>
      <c r="V94">
        <v>1</v>
      </c>
      <c r="W94">
        <v>2</v>
      </c>
      <c r="X94">
        <v>0</v>
      </c>
      <c r="Y94">
        <v>0</v>
      </c>
      <c r="Z94">
        <v>7</v>
      </c>
    </row>
    <row r="95" spans="1:100" ht="14.45" x14ac:dyDescent="0.35">
      <c r="A95" s="15" t="s">
        <v>7</v>
      </c>
      <c r="B95" s="4">
        <v>179</v>
      </c>
      <c r="C95" s="4">
        <v>157</v>
      </c>
      <c r="D95" s="4">
        <v>178</v>
      </c>
      <c r="E95" s="4">
        <v>159</v>
      </c>
      <c r="F95" s="4">
        <f t="shared" si="81"/>
        <v>673</v>
      </c>
      <c r="G95" s="4">
        <v>1</v>
      </c>
      <c r="H95" s="7">
        <f t="shared" si="82"/>
        <v>4</v>
      </c>
      <c r="J95" t="s">
        <v>126</v>
      </c>
      <c r="L95" s="15">
        <v>140</v>
      </c>
      <c r="M95">
        <v>3</v>
      </c>
      <c r="N95">
        <v>2</v>
      </c>
      <c r="O95">
        <v>1</v>
      </c>
      <c r="P95">
        <v>3</v>
      </c>
      <c r="Q95">
        <v>7</v>
      </c>
      <c r="R95">
        <v>3</v>
      </c>
      <c r="S95">
        <v>0</v>
      </c>
      <c r="T95">
        <v>2</v>
      </c>
      <c r="U95">
        <v>2</v>
      </c>
      <c r="V95">
        <v>4</v>
      </c>
      <c r="W95">
        <v>4</v>
      </c>
      <c r="X95">
        <v>1</v>
      </c>
      <c r="Y95">
        <v>1</v>
      </c>
      <c r="Z95">
        <v>27</v>
      </c>
    </row>
    <row r="96" spans="1:100" ht="14.45" x14ac:dyDescent="0.35">
      <c r="A96" s="15" t="s">
        <v>8</v>
      </c>
      <c r="B96" s="4">
        <v>229</v>
      </c>
      <c r="C96" s="4">
        <v>190</v>
      </c>
      <c r="D96" s="4">
        <v>174</v>
      </c>
      <c r="E96" s="4">
        <v>189</v>
      </c>
      <c r="F96" s="4">
        <f t="shared" si="81"/>
        <v>782</v>
      </c>
      <c r="G96" s="4">
        <v>3</v>
      </c>
      <c r="H96" s="7">
        <f t="shared" si="82"/>
        <v>4</v>
      </c>
      <c r="J96">
        <f>MAX(B107:E107)</f>
        <v>1495</v>
      </c>
      <c r="L96" s="15">
        <v>150</v>
      </c>
      <c r="M96">
        <v>4</v>
      </c>
      <c r="N96">
        <v>4</v>
      </c>
      <c r="O96">
        <v>4</v>
      </c>
      <c r="P96">
        <v>8</v>
      </c>
      <c r="Q96">
        <v>5</v>
      </c>
      <c r="R96">
        <v>9</v>
      </c>
      <c r="S96">
        <v>2</v>
      </c>
      <c r="T96">
        <v>4</v>
      </c>
      <c r="U96">
        <v>3</v>
      </c>
      <c r="V96">
        <v>4</v>
      </c>
      <c r="W96">
        <v>4</v>
      </c>
      <c r="X96">
        <v>1</v>
      </c>
      <c r="Y96">
        <v>0</v>
      </c>
      <c r="Z96">
        <v>40</v>
      </c>
    </row>
    <row r="97" spans="1:26" ht="14.45" x14ac:dyDescent="0.35">
      <c r="A97" s="15" t="s">
        <v>9</v>
      </c>
      <c r="B97" s="4"/>
      <c r="C97" s="4"/>
      <c r="D97" s="4"/>
      <c r="E97" s="4"/>
      <c r="F97" s="4"/>
      <c r="G97" s="4"/>
      <c r="H97" s="7"/>
      <c r="L97" s="15">
        <v>160</v>
      </c>
      <c r="M97">
        <v>8</v>
      </c>
      <c r="N97">
        <v>9</v>
      </c>
      <c r="O97">
        <v>7</v>
      </c>
      <c r="P97">
        <v>15</v>
      </c>
      <c r="Q97">
        <v>8</v>
      </c>
      <c r="R97">
        <v>12</v>
      </c>
      <c r="S97">
        <v>1</v>
      </c>
      <c r="T97">
        <v>9</v>
      </c>
      <c r="U97">
        <v>8</v>
      </c>
      <c r="V97">
        <v>11</v>
      </c>
      <c r="W97">
        <v>11</v>
      </c>
      <c r="X97">
        <v>1</v>
      </c>
      <c r="Y97">
        <v>0</v>
      </c>
      <c r="Z97">
        <v>76</v>
      </c>
    </row>
    <row r="98" spans="1:26" ht="14.45" x14ac:dyDescent="0.35">
      <c r="A98" s="15" t="s">
        <v>10</v>
      </c>
      <c r="B98" s="4">
        <v>167</v>
      </c>
      <c r="C98" s="4">
        <v>217</v>
      </c>
      <c r="D98" s="4">
        <v>135</v>
      </c>
      <c r="E98" s="4">
        <v>195</v>
      </c>
      <c r="F98" s="4">
        <f t="shared" si="81"/>
        <v>714</v>
      </c>
      <c r="G98" s="4">
        <v>2</v>
      </c>
      <c r="H98" s="7">
        <f t="shared" si="82"/>
        <v>4</v>
      </c>
      <c r="J98" t="s">
        <v>127</v>
      </c>
      <c r="L98" s="15">
        <v>170</v>
      </c>
      <c r="M98">
        <v>11</v>
      </c>
      <c r="N98">
        <v>9</v>
      </c>
      <c r="O98">
        <v>18</v>
      </c>
      <c r="P98">
        <v>7</v>
      </c>
      <c r="Q98">
        <v>14</v>
      </c>
      <c r="R98">
        <v>16</v>
      </c>
      <c r="S98">
        <v>0</v>
      </c>
      <c r="T98">
        <v>7</v>
      </c>
      <c r="U98">
        <v>9</v>
      </c>
      <c r="V98">
        <v>6</v>
      </c>
      <c r="W98">
        <v>16</v>
      </c>
      <c r="X98">
        <v>1</v>
      </c>
      <c r="Y98">
        <v>0</v>
      </c>
      <c r="Z98">
        <v>76</v>
      </c>
    </row>
    <row r="99" spans="1:26" ht="14.45" x14ac:dyDescent="0.35">
      <c r="A99" s="15" t="s">
        <v>11</v>
      </c>
      <c r="B99" s="4">
        <v>212</v>
      </c>
      <c r="C99" s="4">
        <v>175</v>
      </c>
      <c r="D99" s="4">
        <v>169</v>
      </c>
      <c r="E99" s="4">
        <v>206</v>
      </c>
      <c r="F99" s="4">
        <f t="shared" si="81"/>
        <v>762</v>
      </c>
      <c r="G99" s="4">
        <v>3</v>
      </c>
      <c r="H99" s="7">
        <f t="shared" si="82"/>
        <v>4</v>
      </c>
      <c r="J99">
        <f>MAX(B107+C107,C107+D107,D107+E107)</f>
        <v>2824</v>
      </c>
      <c r="L99" s="15">
        <v>180</v>
      </c>
      <c r="M99">
        <v>9</v>
      </c>
      <c r="N99">
        <v>18</v>
      </c>
      <c r="O99">
        <v>9</v>
      </c>
      <c r="P99">
        <v>3</v>
      </c>
      <c r="Q99">
        <v>9</v>
      </c>
      <c r="R99">
        <v>9</v>
      </c>
      <c r="S99">
        <v>0</v>
      </c>
      <c r="T99">
        <v>9</v>
      </c>
      <c r="U99">
        <v>7</v>
      </c>
      <c r="V99">
        <v>11</v>
      </c>
      <c r="W99">
        <v>10</v>
      </c>
      <c r="X99">
        <v>0</v>
      </c>
      <c r="Y99">
        <v>0</v>
      </c>
      <c r="Z99">
        <v>58</v>
      </c>
    </row>
    <row r="100" spans="1:26" ht="14.45" x14ac:dyDescent="0.35">
      <c r="A100" s="15" t="s">
        <v>12</v>
      </c>
      <c r="B100" s="4"/>
      <c r="C100" s="4"/>
      <c r="D100" s="4"/>
      <c r="E100" s="4"/>
      <c r="F100" s="4"/>
      <c r="G100" s="4"/>
      <c r="H100" s="7"/>
      <c r="L100" s="15">
        <v>190</v>
      </c>
      <c r="M100">
        <v>15</v>
      </c>
      <c r="N100">
        <v>10</v>
      </c>
      <c r="O100">
        <v>17</v>
      </c>
      <c r="P100">
        <v>5</v>
      </c>
      <c r="Q100">
        <v>8</v>
      </c>
      <c r="R100">
        <v>11</v>
      </c>
      <c r="S100">
        <v>1</v>
      </c>
      <c r="T100">
        <v>6</v>
      </c>
      <c r="U100">
        <v>7</v>
      </c>
      <c r="V100">
        <v>18</v>
      </c>
      <c r="W100">
        <v>5</v>
      </c>
      <c r="X100">
        <v>2</v>
      </c>
      <c r="Y100">
        <v>0</v>
      </c>
      <c r="Z100">
        <v>63</v>
      </c>
    </row>
    <row r="101" spans="1:26" ht="14.45" x14ac:dyDescent="0.35">
      <c r="A101" s="15" t="s">
        <v>54</v>
      </c>
      <c r="B101" s="4">
        <v>154</v>
      </c>
      <c r="C101" s="4">
        <v>155</v>
      </c>
      <c r="D101" s="4"/>
      <c r="E101" s="4">
        <v>200</v>
      </c>
      <c r="F101" s="4">
        <f t="shared" si="81"/>
        <v>509</v>
      </c>
      <c r="G101" s="4">
        <v>0</v>
      </c>
      <c r="H101" s="7">
        <f t="shared" si="82"/>
        <v>3</v>
      </c>
      <c r="J101" t="s">
        <v>128</v>
      </c>
      <c r="L101" s="15">
        <v>200</v>
      </c>
      <c r="M101">
        <v>9</v>
      </c>
      <c r="N101">
        <v>8</v>
      </c>
      <c r="O101">
        <v>8</v>
      </c>
      <c r="P101">
        <v>4</v>
      </c>
      <c r="Q101">
        <v>7</v>
      </c>
      <c r="R101">
        <v>9</v>
      </c>
      <c r="S101">
        <v>0</v>
      </c>
      <c r="T101">
        <v>9</v>
      </c>
      <c r="U101">
        <v>9</v>
      </c>
      <c r="V101">
        <v>9</v>
      </c>
      <c r="W101">
        <v>2</v>
      </c>
      <c r="X101">
        <v>1</v>
      </c>
      <c r="Y101">
        <v>0</v>
      </c>
      <c r="Z101">
        <v>50</v>
      </c>
    </row>
    <row r="102" spans="1:26" ht="14.45" x14ac:dyDescent="0.35">
      <c r="A102" s="15" t="s">
        <v>13</v>
      </c>
      <c r="B102" s="4">
        <v>159</v>
      </c>
      <c r="C102" s="4">
        <v>159</v>
      </c>
      <c r="D102" s="4">
        <v>154</v>
      </c>
      <c r="E102" s="4">
        <v>185</v>
      </c>
      <c r="F102" s="4">
        <f t="shared" si="81"/>
        <v>657</v>
      </c>
      <c r="G102" s="4">
        <v>0</v>
      </c>
      <c r="H102" s="7">
        <f t="shared" si="82"/>
        <v>4</v>
      </c>
      <c r="J102">
        <f>MAX(B107+C107+D107,C107+D107+E107)</f>
        <v>4152</v>
      </c>
      <c r="L102" s="15">
        <v>210</v>
      </c>
      <c r="M102">
        <v>4</v>
      </c>
      <c r="N102">
        <v>6</v>
      </c>
      <c r="O102">
        <v>5</v>
      </c>
      <c r="P102">
        <v>5</v>
      </c>
      <c r="Q102">
        <v>7</v>
      </c>
      <c r="R102">
        <v>4</v>
      </c>
      <c r="S102">
        <v>0</v>
      </c>
      <c r="T102">
        <v>5</v>
      </c>
      <c r="U102">
        <v>9</v>
      </c>
      <c r="V102">
        <v>7</v>
      </c>
      <c r="W102">
        <v>1</v>
      </c>
      <c r="X102">
        <v>2</v>
      </c>
      <c r="Y102">
        <v>0</v>
      </c>
      <c r="Z102">
        <v>40</v>
      </c>
    </row>
    <row r="103" spans="1:26" ht="14.45" x14ac:dyDescent="0.35">
      <c r="A103" s="15" t="s">
        <v>85</v>
      </c>
      <c r="B103" s="4"/>
      <c r="C103" s="4"/>
      <c r="D103" s="4"/>
      <c r="E103" s="4"/>
      <c r="F103" s="4"/>
      <c r="G103" s="4"/>
      <c r="H103" s="7"/>
      <c r="L103" s="15">
        <v>220</v>
      </c>
      <c r="M103">
        <v>4</v>
      </c>
      <c r="N103">
        <v>1</v>
      </c>
      <c r="O103">
        <v>4</v>
      </c>
      <c r="P103">
        <v>0</v>
      </c>
      <c r="Q103">
        <v>2</v>
      </c>
      <c r="R103">
        <v>2</v>
      </c>
      <c r="S103">
        <v>0</v>
      </c>
      <c r="T103">
        <v>5</v>
      </c>
      <c r="U103">
        <v>3</v>
      </c>
      <c r="V103">
        <v>5</v>
      </c>
      <c r="W103">
        <v>0</v>
      </c>
      <c r="X103">
        <v>0</v>
      </c>
      <c r="Y103">
        <v>0</v>
      </c>
      <c r="Z103">
        <v>17</v>
      </c>
    </row>
    <row r="104" spans="1:26" ht="14.45" x14ac:dyDescent="0.35">
      <c r="A104" s="15" t="s">
        <v>96</v>
      </c>
      <c r="B104" s="4">
        <v>171</v>
      </c>
      <c r="C104" s="4">
        <v>161</v>
      </c>
      <c r="D104" s="4">
        <v>122</v>
      </c>
      <c r="E104" s="4"/>
      <c r="F104" s="4">
        <f t="shared" si="81"/>
        <v>454</v>
      </c>
      <c r="G104" s="4">
        <v>1</v>
      </c>
      <c r="H104" s="7">
        <f t="shared" si="82"/>
        <v>3</v>
      </c>
      <c r="J104" t="s">
        <v>129</v>
      </c>
      <c r="L104" s="15">
        <v>230</v>
      </c>
      <c r="M104">
        <v>0</v>
      </c>
      <c r="N104">
        <v>3</v>
      </c>
      <c r="O104">
        <v>3</v>
      </c>
      <c r="P104">
        <v>1</v>
      </c>
      <c r="Q104">
        <v>0</v>
      </c>
      <c r="R104">
        <v>1</v>
      </c>
      <c r="S104">
        <v>0</v>
      </c>
      <c r="T104">
        <v>2</v>
      </c>
      <c r="U104">
        <v>1</v>
      </c>
      <c r="V104">
        <v>2</v>
      </c>
      <c r="W104">
        <v>0</v>
      </c>
      <c r="X104">
        <v>0</v>
      </c>
      <c r="Y104">
        <v>0</v>
      </c>
      <c r="Z104">
        <v>7</v>
      </c>
    </row>
    <row r="105" spans="1:26" ht="14.45" x14ac:dyDescent="0.35">
      <c r="A105" s="15" t="s">
        <v>103</v>
      </c>
      <c r="B105" s="4"/>
      <c r="C105" s="4"/>
      <c r="D105" s="4">
        <v>158</v>
      </c>
      <c r="E105" s="4">
        <v>181</v>
      </c>
      <c r="F105" s="4">
        <f t="shared" si="81"/>
        <v>339</v>
      </c>
      <c r="G105" s="4">
        <v>0</v>
      </c>
      <c r="H105" s="7">
        <f t="shared" si="82"/>
        <v>2</v>
      </c>
      <c r="J105">
        <f>F107</f>
        <v>5586</v>
      </c>
      <c r="L105" s="15">
        <v>240</v>
      </c>
      <c r="M105">
        <v>0</v>
      </c>
      <c r="N105">
        <v>0</v>
      </c>
      <c r="O105">
        <v>4</v>
      </c>
      <c r="P105">
        <v>1</v>
      </c>
      <c r="Q105">
        <v>1</v>
      </c>
      <c r="R105">
        <v>2</v>
      </c>
      <c r="S105">
        <v>0</v>
      </c>
      <c r="T105">
        <v>0</v>
      </c>
      <c r="U105">
        <v>3</v>
      </c>
      <c r="V105">
        <v>0</v>
      </c>
      <c r="W105">
        <v>0</v>
      </c>
      <c r="X105">
        <v>1</v>
      </c>
      <c r="Y105">
        <v>0</v>
      </c>
      <c r="Z105">
        <v>8</v>
      </c>
    </row>
    <row r="106" spans="1:26" thickBot="1" x14ac:dyDescent="0.4">
      <c r="A106" s="16" t="s">
        <v>88</v>
      </c>
      <c r="B106" s="10"/>
      <c r="C106" s="10"/>
      <c r="D106" s="10"/>
      <c r="E106" s="10"/>
      <c r="F106" s="10"/>
      <c r="G106" s="10"/>
      <c r="H106" s="11"/>
      <c r="L106" s="15">
        <v>250</v>
      </c>
      <c r="M106">
        <v>0</v>
      </c>
      <c r="N106">
        <v>1</v>
      </c>
      <c r="O106">
        <v>0</v>
      </c>
      <c r="P106">
        <v>0</v>
      </c>
      <c r="Q106">
        <v>0</v>
      </c>
      <c r="R106">
        <v>1</v>
      </c>
      <c r="S106">
        <v>0</v>
      </c>
      <c r="T106">
        <v>1</v>
      </c>
      <c r="U106">
        <v>1</v>
      </c>
      <c r="V106">
        <v>0</v>
      </c>
      <c r="W106">
        <v>0</v>
      </c>
      <c r="X106">
        <v>0</v>
      </c>
      <c r="Y106">
        <v>0</v>
      </c>
      <c r="Z106">
        <v>3</v>
      </c>
    </row>
    <row r="107" spans="1:26" thickBot="1" x14ac:dyDescent="0.4">
      <c r="A107" s="13" t="s">
        <v>39</v>
      </c>
      <c r="B107" s="17">
        <f>SUM(B94:B106)</f>
        <v>1434</v>
      </c>
      <c r="C107" s="17">
        <f t="shared" ref="C107" si="83">SUM(C94:C106)</f>
        <v>1390</v>
      </c>
      <c r="D107" s="17">
        <f t="shared" ref="D107" si="84">SUM(D94:D106)</f>
        <v>1267</v>
      </c>
      <c r="E107" s="17">
        <f t="shared" ref="E107" si="85">SUM(E94:E106)</f>
        <v>1495</v>
      </c>
      <c r="F107" s="17">
        <f t="shared" ref="F107" si="86">SUM(F94:F106)</f>
        <v>5586</v>
      </c>
      <c r="G107" s="17">
        <f>SUM(G94:G106)</f>
        <v>12</v>
      </c>
      <c r="H107" s="18">
        <f t="shared" ref="H107" si="87">SUM(H94:H106)</f>
        <v>32</v>
      </c>
      <c r="L107" s="15">
        <v>260</v>
      </c>
      <c r="M107">
        <v>0</v>
      </c>
      <c r="N107">
        <v>0</v>
      </c>
      <c r="O107">
        <v>1</v>
      </c>
      <c r="P107">
        <v>0</v>
      </c>
      <c r="Q107">
        <v>1</v>
      </c>
      <c r="R107">
        <v>1</v>
      </c>
      <c r="S107">
        <v>0</v>
      </c>
      <c r="T107">
        <v>0</v>
      </c>
      <c r="U107">
        <v>1</v>
      </c>
      <c r="V107">
        <v>0</v>
      </c>
      <c r="W107">
        <v>0</v>
      </c>
      <c r="X107">
        <v>0</v>
      </c>
      <c r="Y107">
        <v>0</v>
      </c>
      <c r="Z107">
        <v>3</v>
      </c>
    </row>
    <row r="108" spans="1:26" ht="14.45" x14ac:dyDescent="0.35">
      <c r="L108" s="44">
        <v>300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1</v>
      </c>
      <c r="U108">
        <v>1</v>
      </c>
      <c r="V108">
        <v>0</v>
      </c>
      <c r="W108">
        <v>0</v>
      </c>
      <c r="X108">
        <v>0</v>
      </c>
      <c r="Y108">
        <v>0</v>
      </c>
      <c r="Z108">
        <v>2</v>
      </c>
    </row>
    <row r="109" spans="1:26" thickBot="1" x14ac:dyDescent="0.4">
      <c r="M109">
        <f>SUM(M93:M108)</f>
        <v>70</v>
      </c>
      <c r="N109">
        <f t="shared" ref="N109:Z109" si="88">SUM(N93:N108)</f>
        <v>71</v>
      </c>
      <c r="O109">
        <f t="shared" si="88"/>
        <v>82</v>
      </c>
      <c r="P109">
        <f t="shared" si="88"/>
        <v>54</v>
      </c>
      <c r="Q109">
        <f t="shared" si="88"/>
        <v>71</v>
      </c>
      <c r="R109">
        <f t="shared" si="88"/>
        <v>81</v>
      </c>
      <c r="S109">
        <f t="shared" si="88"/>
        <v>5</v>
      </c>
      <c r="T109">
        <f t="shared" si="88"/>
        <v>60</v>
      </c>
      <c r="U109">
        <f t="shared" si="88"/>
        <v>66</v>
      </c>
      <c r="V109">
        <f t="shared" si="88"/>
        <v>78</v>
      </c>
      <c r="W109">
        <f t="shared" si="88"/>
        <v>55</v>
      </c>
      <c r="X109">
        <f t="shared" si="88"/>
        <v>10</v>
      </c>
      <c r="Y109">
        <f t="shared" si="88"/>
        <v>1</v>
      </c>
      <c r="Z109">
        <f t="shared" si="88"/>
        <v>481</v>
      </c>
    </row>
    <row r="110" spans="1:26" x14ac:dyDescent="0.25">
      <c r="A110" s="20">
        <v>41594</v>
      </c>
      <c r="B110" s="21"/>
      <c r="C110" s="21" t="s">
        <v>104</v>
      </c>
      <c r="D110" s="21"/>
      <c r="E110" s="21" t="s">
        <v>87</v>
      </c>
      <c r="F110" s="21"/>
      <c r="G110" s="21">
        <v>1</v>
      </c>
      <c r="H110" s="22">
        <v>19</v>
      </c>
    </row>
    <row r="111" spans="1:26" thickBot="1" x14ac:dyDescent="0.4">
      <c r="A111" s="12" t="s">
        <v>22</v>
      </c>
      <c r="B111" s="23"/>
      <c r="C111" s="23"/>
      <c r="D111" s="23"/>
      <c r="E111" s="23"/>
      <c r="F111" s="23"/>
      <c r="G111" s="23" t="s">
        <v>40</v>
      </c>
      <c r="H111" s="24">
        <f>G110-(G126/2)</f>
        <v>0</v>
      </c>
      <c r="M111" t="s">
        <v>6</v>
      </c>
      <c r="N111" t="s">
        <v>7</v>
      </c>
      <c r="O111" t="s">
        <v>8</v>
      </c>
      <c r="P111" t="s">
        <v>9</v>
      </c>
      <c r="Q111" t="s">
        <v>10</v>
      </c>
      <c r="R111" t="s">
        <v>11</v>
      </c>
      <c r="S111" t="s">
        <v>12</v>
      </c>
      <c r="T111" t="s">
        <v>54</v>
      </c>
      <c r="U111" t="s">
        <v>13</v>
      </c>
      <c r="V111" t="s">
        <v>85</v>
      </c>
      <c r="W111" t="s">
        <v>19</v>
      </c>
      <c r="X111" t="s">
        <v>20</v>
      </c>
      <c r="Y111" t="s">
        <v>88</v>
      </c>
      <c r="Z111" t="s">
        <v>94</v>
      </c>
    </row>
    <row r="112" spans="1:26" ht="15.75" thickBot="1" x14ac:dyDescent="0.3">
      <c r="A112" s="25"/>
      <c r="B112" s="25" t="s">
        <v>0</v>
      </c>
      <c r="C112" s="25" t="s">
        <v>1</v>
      </c>
      <c r="D112" s="25" t="s">
        <v>2</v>
      </c>
      <c r="E112" s="25" t="s">
        <v>3</v>
      </c>
      <c r="F112" s="25" t="s">
        <v>4</v>
      </c>
      <c r="G112" s="25" t="s">
        <v>5</v>
      </c>
      <c r="H112" s="25" t="s">
        <v>38</v>
      </c>
      <c r="J112" s="42" t="s">
        <v>125</v>
      </c>
      <c r="L112" s="15">
        <v>120</v>
      </c>
      <c r="M112" s="1">
        <f t="shared" ref="M112:Z112" si="89">M93/M$109*100</f>
        <v>0</v>
      </c>
      <c r="N112" s="1">
        <f t="shared" si="89"/>
        <v>0</v>
      </c>
      <c r="O112" s="1">
        <f t="shared" si="89"/>
        <v>0</v>
      </c>
      <c r="P112" s="1">
        <f t="shared" si="89"/>
        <v>0</v>
      </c>
      <c r="Q112" s="1">
        <f t="shared" si="89"/>
        <v>0</v>
      </c>
      <c r="R112" s="1">
        <f t="shared" si="89"/>
        <v>1.2345679012345678</v>
      </c>
      <c r="S112" s="1">
        <f t="shared" si="89"/>
        <v>20</v>
      </c>
      <c r="T112" s="1">
        <f t="shared" si="89"/>
        <v>0</v>
      </c>
      <c r="U112" s="1">
        <f t="shared" si="89"/>
        <v>3.0303030303030303</v>
      </c>
      <c r="V112" s="1">
        <f t="shared" si="89"/>
        <v>0</v>
      </c>
      <c r="W112" s="1">
        <f t="shared" si="89"/>
        <v>0</v>
      </c>
      <c r="X112" s="1">
        <f t="shared" si="89"/>
        <v>0</v>
      </c>
      <c r="Y112" s="1">
        <f t="shared" si="89"/>
        <v>0</v>
      </c>
      <c r="Z112" s="1">
        <f t="shared" si="89"/>
        <v>0.83160083160083165</v>
      </c>
    </row>
    <row r="113" spans="1:26" thickBot="1" x14ac:dyDescent="0.4">
      <c r="A113" s="19" t="s">
        <v>6</v>
      </c>
      <c r="B113" s="5">
        <v>160</v>
      </c>
      <c r="C113" s="5">
        <v>183</v>
      </c>
      <c r="D113" s="5">
        <v>156</v>
      </c>
      <c r="E113" s="5">
        <v>158</v>
      </c>
      <c r="F113" s="5">
        <f t="shared" ref="F113:F124" si="90">SUM(B113:E113)</f>
        <v>657</v>
      </c>
      <c r="G113" s="5">
        <v>0</v>
      </c>
      <c r="H113" s="6">
        <f t="shared" ref="H113:H125" si="91">COUNT(B113:E113)</f>
        <v>4</v>
      </c>
      <c r="L113" s="15">
        <v>130</v>
      </c>
      <c r="M113" s="1">
        <f t="shared" ref="M113:Z113" si="92">M94/M$109*100</f>
        <v>4.2857142857142856</v>
      </c>
      <c r="N113" s="1">
        <f t="shared" si="92"/>
        <v>0</v>
      </c>
      <c r="O113" s="1">
        <f t="shared" si="92"/>
        <v>1.2195121951219512</v>
      </c>
      <c r="P113" s="1">
        <f t="shared" si="92"/>
        <v>3.7037037037037033</v>
      </c>
      <c r="Q113" s="1">
        <f t="shared" si="92"/>
        <v>2.8169014084507045</v>
      </c>
      <c r="R113" s="1">
        <f t="shared" si="92"/>
        <v>0</v>
      </c>
      <c r="S113" s="1">
        <f t="shared" si="92"/>
        <v>0</v>
      </c>
      <c r="T113" s="1">
        <f t="shared" si="92"/>
        <v>0</v>
      </c>
      <c r="U113" s="1">
        <f t="shared" si="92"/>
        <v>0</v>
      </c>
      <c r="V113" s="1">
        <f t="shared" si="92"/>
        <v>1.2820512820512819</v>
      </c>
      <c r="W113" s="1">
        <f t="shared" si="92"/>
        <v>3.6363636363636362</v>
      </c>
      <c r="X113" s="1">
        <f t="shared" si="92"/>
        <v>0</v>
      </c>
      <c r="Y113" s="1">
        <f t="shared" si="92"/>
        <v>0</v>
      </c>
      <c r="Z113" s="1">
        <f t="shared" si="92"/>
        <v>1.4553014553014554</v>
      </c>
    </row>
    <row r="114" spans="1:26" thickBot="1" x14ac:dyDescent="0.4">
      <c r="A114" s="15" t="s">
        <v>7</v>
      </c>
      <c r="B114" s="4"/>
      <c r="C114" s="4"/>
      <c r="D114" s="4"/>
      <c r="E114" s="4"/>
      <c r="F114" s="4">
        <f t="shared" si="90"/>
        <v>0</v>
      </c>
      <c r="G114" s="5">
        <v>0</v>
      </c>
      <c r="H114" s="7">
        <f t="shared" si="91"/>
        <v>0</v>
      </c>
      <c r="J114" t="s">
        <v>126</v>
      </c>
      <c r="L114" s="15">
        <v>140</v>
      </c>
      <c r="M114" s="1">
        <f t="shared" ref="M114:Z114" si="93">M95/M$109*100</f>
        <v>4.2857142857142856</v>
      </c>
      <c r="N114" s="1">
        <f t="shared" si="93"/>
        <v>2.8169014084507045</v>
      </c>
      <c r="O114" s="1">
        <f t="shared" si="93"/>
        <v>1.2195121951219512</v>
      </c>
      <c r="P114" s="1">
        <f t="shared" si="93"/>
        <v>5.5555555555555554</v>
      </c>
      <c r="Q114" s="1">
        <f t="shared" si="93"/>
        <v>9.8591549295774641</v>
      </c>
      <c r="R114" s="1">
        <f t="shared" si="93"/>
        <v>3.7037037037037033</v>
      </c>
      <c r="S114" s="1">
        <f t="shared" si="93"/>
        <v>0</v>
      </c>
      <c r="T114" s="1">
        <f t="shared" si="93"/>
        <v>3.3333333333333335</v>
      </c>
      <c r="U114" s="1">
        <f t="shared" si="93"/>
        <v>3.0303030303030303</v>
      </c>
      <c r="V114" s="1">
        <f t="shared" si="93"/>
        <v>5.1282051282051277</v>
      </c>
      <c r="W114" s="1">
        <f t="shared" si="93"/>
        <v>7.2727272727272725</v>
      </c>
      <c r="X114" s="1">
        <f t="shared" si="93"/>
        <v>10</v>
      </c>
      <c r="Y114" s="1">
        <f t="shared" si="93"/>
        <v>100</v>
      </c>
      <c r="Z114" s="1">
        <f t="shared" si="93"/>
        <v>5.6133056133056138</v>
      </c>
    </row>
    <row r="115" spans="1:26" thickBot="1" x14ac:dyDescent="0.4">
      <c r="A115" s="15" t="s">
        <v>8</v>
      </c>
      <c r="B115" s="4">
        <v>140</v>
      </c>
      <c r="C115" s="4">
        <v>182</v>
      </c>
      <c r="D115" s="4">
        <v>190</v>
      </c>
      <c r="E115" s="4">
        <v>128</v>
      </c>
      <c r="F115" s="4">
        <f t="shared" si="90"/>
        <v>640</v>
      </c>
      <c r="G115" s="5">
        <v>0</v>
      </c>
      <c r="H115" s="7">
        <f t="shared" si="91"/>
        <v>4</v>
      </c>
      <c r="J115">
        <f>MAX(B126:E126)</f>
        <v>1515</v>
      </c>
      <c r="L115" s="15">
        <v>150</v>
      </c>
      <c r="M115" s="1">
        <f t="shared" ref="M115:Z115" si="94">M96/M$109*100</f>
        <v>5.7142857142857144</v>
      </c>
      <c r="N115" s="1">
        <f t="shared" si="94"/>
        <v>5.6338028169014089</v>
      </c>
      <c r="O115" s="1">
        <f t="shared" si="94"/>
        <v>4.8780487804878048</v>
      </c>
      <c r="P115" s="1">
        <f t="shared" si="94"/>
        <v>14.814814814814813</v>
      </c>
      <c r="Q115" s="1">
        <f t="shared" si="94"/>
        <v>7.042253521126761</v>
      </c>
      <c r="R115" s="1">
        <f t="shared" si="94"/>
        <v>11.111111111111111</v>
      </c>
      <c r="S115" s="1">
        <f t="shared" si="94"/>
        <v>40</v>
      </c>
      <c r="T115" s="1">
        <f t="shared" si="94"/>
        <v>6.666666666666667</v>
      </c>
      <c r="U115" s="1">
        <f t="shared" si="94"/>
        <v>4.5454545454545459</v>
      </c>
      <c r="V115" s="1">
        <f t="shared" si="94"/>
        <v>5.1282051282051277</v>
      </c>
      <c r="W115" s="1">
        <f t="shared" si="94"/>
        <v>7.2727272727272725</v>
      </c>
      <c r="X115" s="1">
        <f t="shared" si="94"/>
        <v>10</v>
      </c>
      <c r="Y115" s="1">
        <f t="shared" si="94"/>
        <v>0</v>
      </c>
      <c r="Z115" s="1">
        <f t="shared" si="94"/>
        <v>8.3160083160083165</v>
      </c>
    </row>
    <row r="116" spans="1:26" thickBot="1" x14ac:dyDescent="0.4">
      <c r="A116" s="15" t="s">
        <v>9</v>
      </c>
      <c r="B116" s="4"/>
      <c r="C116" s="4"/>
      <c r="D116" s="4"/>
      <c r="E116" s="4"/>
      <c r="F116" s="4">
        <f t="shared" si="90"/>
        <v>0</v>
      </c>
      <c r="G116" s="5">
        <v>0</v>
      </c>
      <c r="H116" s="7">
        <f t="shared" si="91"/>
        <v>0</v>
      </c>
      <c r="L116" s="15">
        <v>160</v>
      </c>
      <c r="M116" s="1">
        <f t="shared" ref="M116:Z116" si="95">M97/M$109*100</f>
        <v>11.428571428571429</v>
      </c>
      <c r="N116" s="1">
        <f t="shared" si="95"/>
        <v>12.676056338028168</v>
      </c>
      <c r="O116" s="1">
        <f t="shared" si="95"/>
        <v>8.536585365853659</v>
      </c>
      <c r="P116" s="1">
        <f t="shared" si="95"/>
        <v>27.777777777777779</v>
      </c>
      <c r="Q116" s="1">
        <f t="shared" si="95"/>
        <v>11.267605633802818</v>
      </c>
      <c r="R116" s="1">
        <f t="shared" si="95"/>
        <v>14.814814814814813</v>
      </c>
      <c r="S116" s="1">
        <f t="shared" si="95"/>
        <v>20</v>
      </c>
      <c r="T116" s="1">
        <f t="shared" si="95"/>
        <v>15</v>
      </c>
      <c r="U116" s="1">
        <f t="shared" si="95"/>
        <v>12.121212121212121</v>
      </c>
      <c r="V116" s="1">
        <f t="shared" si="95"/>
        <v>14.102564102564102</v>
      </c>
      <c r="W116" s="1">
        <f t="shared" si="95"/>
        <v>20</v>
      </c>
      <c r="X116" s="1">
        <f t="shared" si="95"/>
        <v>10</v>
      </c>
      <c r="Y116" s="1">
        <f t="shared" si="95"/>
        <v>0</v>
      </c>
      <c r="Z116" s="1">
        <f t="shared" si="95"/>
        <v>15.800415800415802</v>
      </c>
    </row>
    <row r="117" spans="1:26" thickBot="1" x14ac:dyDescent="0.4">
      <c r="A117" s="15" t="s">
        <v>10</v>
      </c>
      <c r="B117" s="4">
        <v>207</v>
      </c>
      <c r="C117" s="4">
        <v>205</v>
      </c>
      <c r="D117" s="4">
        <v>199</v>
      </c>
      <c r="E117" s="4">
        <v>180</v>
      </c>
      <c r="F117" s="4">
        <f t="shared" si="90"/>
        <v>791</v>
      </c>
      <c r="G117" s="5">
        <v>0</v>
      </c>
      <c r="H117" s="7">
        <f t="shared" si="91"/>
        <v>4</v>
      </c>
      <c r="J117" t="s">
        <v>127</v>
      </c>
      <c r="L117" s="15">
        <v>170</v>
      </c>
      <c r="M117" s="1">
        <f t="shared" ref="M117:Z117" si="96">M98/M$109*100</f>
        <v>15.714285714285714</v>
      </c>
      <c r="N117" s="1">
        <f t="shared" si="96"/>
        <v>12.676056338028168</v>
      </c>
      <c r="O117" s="1">
        <f t="shared" si="96"/>
        <v>21.951219512195124</v>
      </c>
      <c r="P117" s="1">
        <f t="shared" si="96"/>
        <v>12.962962962962962</v>
      </c>
      <c r="Q117" s="1">
        <f t="shared" si="96"/>
        <v>19.718309859154928</v>
      </c>
      <c r="R117" s="1">
        <f t="shared" si="96"/>
        <v>19.753086419753085</v>
      </c>
      <c r="S117" s="1">
        <f t="shared" si="96"/>
        <v>0</v>
      </c>
      <c r="T117" s="1">
        <f t="shared" si="96"/>
        <v>11.666666666666666</v>
      </c>
      <c r="U117" s="1">
        <f t="shared" si="96"/>
        <v>13.636363636363635</v>
      </c>
      <c r="V117" s="1">
        <f t="shared" si="96"/>
        <v>7.6923076923076925</v>
      </c>
      <c r="W117" s="1">
        <f t="shared" si="96"/>
        <v>29.09090909090909</v>
      </c>
      <c r="X117" s="1">
        <f t="shared" si="96"/>
        <v>10</v>
      </c>
      <c r="Y117" s="1">
        <f t="shared" si="96"/>
        <v>0</v>
      </c>
      <c r="Z117" s="1">
        <f t="shared" si="96"/>
        <v>15.800415800415802</v>
      </c>
    </row>
    <row r="118" spans="1:26" thickBot="1" x14ac:dyDescent="0.4">
      <c r="A118" s="15" t="s">
        <v>11</v>
      </c>
      <c r="B118" s="4">
        <v>148</v>
      </c>
      <c r="C118" s="4">
        <v>200</v>
      </c>
      <c r="D118" s="4">
        <v>167</v>
      </c>
      <c r="E118" s="4">
        <v>187</v>
      </c>
      <c r="F118" s="4">
        <f t="shared" si="90"/>
        <v>702</v>
      </c>
      <c r="G118" s="5">
        <v>1</v>
      </c>
      <c r="H118" s="7">
        <f t="shared" si="91"/>
        <v>4</v>
      </c>
      <c r="J118">
        <f>MAX(B126+C126,C126+D126,D126+E126)</f>
        <v>2992</v>
      </c>
      <c r="L118" s="15">
        <v>180</v>
      </c>
      <c r="M118" s="1">
        <f t="shared" ref="M118:Z118" si="97">M99/M$109*100</f>
        <v>12.857142857142856</v>
      </c>
      <c r="N118" s="1">
        <f t="shared" si="97"/>
        <v>25.352112676056336</v>
      </c>
      <c r="O118" s="1">
        <f t="shared" si="97"/>
        <v>10.975609756097562</v>
      </c>
      <c r="P118" s="1">
        <f t="shared" si="97"/>
        <v>5.5555555555555554</v>
      </c>
      <c r="Q118" s="1">
        <f t="shared" si="97"/>
        <v>12.676056338028168</v>
      </c>
      <c r="R118" s="1">
        <f t="shared" si="97"/>
        <v>11.111111111111111</v>
      </c>
      <c r="S118" s="1">
        <f t="shared" si="97"/>
        <v>0</v>
      </c>
      <c r="T118" s="1">
        <f t="shared" si="97"/>
        <v>15</v>
      </c>
      <c r="U118" s="1">
        <f t="shared" si="97"/>
        <v>10.606060606060606</v>
      </c>
      <c r="V118" s="1">
        <f t="shared" si="97"/>
        <v>14.102564102564102</v>
      </c>
      <c r="W118" s="1">
        <f t="shared" si="97"/>
        <v>18.181818181818183</v>
      </c>
      <c r="X118" s="1">
        <f t="shared" si="97"/>
        <v>0</v>
      </c>
      <c r="Y118" s="1">
        <f t="shared" si="97"/>
        <v>0</v>
      </c>
      <c r="Z118" s="1">
        <f t="shared" si="97"/>
        <v>12.058212058212058</v>
      </c>
    </row>
    <row r="119" spans="1:26" thickBot="1" x14ac:dyDescent="0.4">
      <c r="A119" s="15" t="s">
        <v>12</v>
      </c>
      <c r="B119" s="4">
        <v>116</v>
      </c>
      <c r="C119" s="4"/>
      <c r="D119" s="4"/>
      <c r="E119" s="4"/>
      <c r="F119" s="4">
        <f t="shared" si="90"/>
        <v>116</v>
      </c>
      <c r="G119" s="5">
        <v>0</v>
      </c>
      <c r="H119" s="7">
        <f t="shared" si="91"/>
        <v>1</v>
      </c>
      <c r="L119" s="15">
        <v>190</v>
      </c>
      <c r="M119" s="1">
        <f t="shared" ref="M119:Z119" si="98">M100/M$109*100</f>
        <v>21.428571428571427</v>
      </c>
      <c r="N119" s="1">
        <f t="shared" si="98"/>
        <v>14.084507042253522</v>
      </c>
      <c r="O119" s="1">
        <f t="shared" si="98"/>
        <v>20.73170731707317</v>
      </c>
      <c r="P119" s="1">
        <f t="shared" si="98"/>
        <v>9.2592592592592595</v>
      </c>
      <c r="Q119" s="1">
        <f t="shared" si="98"/>
        <v>11.267605633802818</v>
      </c>
      <c r="R119" s="1">
        <f t="shared" si="98"/>
        <v>13.580246913580247</v>
      </c>
      <c r="S119" s="1">
        <f t="shared" si="98"/>
        <v>20</v>
      </c>
      <c r="T119" s="1">
        <f t="shared" si="98"/>
        <v>10</v>
      </c>
      <c r="U119" s="1">
        <f t="shared" si="98"/>
        <v>10.606060606060606</v>
      </c>
      <c r="V119" s="1">
        <f t="shared" si="98"/>
        <v>23.076923076923077</v>
      </c>
      <c r="W119" s="1">
        <f t="shared" si="98"/>
        <v>9.0909090909090917</v>
      </c>
      <c r="X119" s="1">
        <f t="shared" si="98"/>
        <v>20</v>
      </c>
      <c r="Y119" s="1">
        <f t="shared" si="98"/>
        <v>0</v>
      </c>
      <c r="Z119" s="1">
        <f t="shared" si="98"/>
        <v>13.097713097713099</v>
      </c>
    </row>
    <row r="120" spans="1:26" thickBot="1" x14ac:dyDescent="0.4">
      <c r="A120" s="15" t="s">
        <v>54</v>
      </c>
      <c r="B120" s="4"/>
      <c r="C120" s="4"/>
      <c r="D120" s="4"/>
      <c r="E120" s="4"/>
      <c r="F120" s="4">
        <f t="shared" si="90"/>
        <v>0</v>
      </c>
      <c r="G120" s="5">
        <v>0</v>
      </c>
      <c r="H120" s="7">
        <f t="shared" si="91"/>
        <v>0</v>
      </c>
      <c r="J120" t="s">
        <v>128</v>
      </c>
      <c r="L120" s="15">
        <v>200</v>
      </c>
      <c r="M120" s="1">
        <f t="shared" ref="M120:Z120" si="99">M101/M$109*100</f>
        <v>12.857142857142856</v>
      </c>
      <c r="N120" s="1">
        <f t="shared" si="99"/>
        <v>11.267605633802818</v>
      </c>
      <c r="O120" s="1">
        <f t="shared" si="99"/>
        <v>9.7560975609756095</v>
      </c>
      <c r="P120" s="1">
        <f t="shared" si="99"/>
        <v>7.4074074074074066</v>
      </c>
      <c r="Q120" s="1">
        <f t="shared" si="99"/>
        <v>9.8591549295774641</v>
      </c>
      <c r="R120" s="1">
        <f t="shared" si="99"/>
        <v>11.111111111111111</v>
      </c>
      <c r="S120" s="1">
        <f t="shared" si="99"/>
        <v>0</v>
      </c>
      <c r="T120" s="1">
        <f t="shared" si="99"/>
        <v>15</v>
      </c>
      <c r="U120" s="1">
        <f t="shared" si="99"/>
        <v>13.636363636363635</v>
      </c>
      <c r="V120" s="1">
        <f t="shared" si="99"/>
        <v>11.538461538461538</v>
      </c>
      <c r="W120" s="1">
        <f t="shared" si="99"/>
        <v>3.6363636363636362</v>
      </c>
      <c r="X120" s="1">
        <f t="shared" si="99"/>
        <v>10</v>
      </c>
      <c r="Y120" s="1">
        <f t="shared" si="99"/>
        <v>0</v>
      </c>
      <c r="Z120" s="1">
        <f t="shared" si="99"/>
        <v>10.395010395010395</v>
      </c>
    </row>
    <row r="121" spans="1:26" thickBot="1" x14ac:dyDescent="0.4">
      <c r="A121" s="15" t="s">
        <v>13</v>
      </c>
      <c r="B121" s="4">
        <v>166</v>
      </c>
      <c r="C121" s="4">
        <v>236</v>
      </c>
      <c r="D121" s="4">
        <v>200</v>
      </c>
      <c r="E121" s="4">
        <v>200</v>
      </c>
      <c r="F121" s="4">
        <f t="shared" si="90"/>
        <v>802</v>
      </c>
      <c r="G121" s="5">
        <v>0</v>
      </c>
      <c r="H121" s="7">
        <f t="shared" si="91"/>
        <v>4</v>
      </c>
      <c r="J121">
        <f>MAX(B126+C126+D126,C126+D126+E126)</f>
        <v>4379</v>
      </c>
      <c r="L121" s="15">
        <v>210</v>
      </c>
      <c r="M121" s="1">
        <f t="shared" ref="M121:Z121" si="100">M102/M$109*100</f>
        <v>5.7142857142857144</v>
      </c>
      <c r="N121" s="1">
        <f t="shared" si="100"/>
        <v>8.4507042253521121</v>
      </c>
      <c r="O121" s="1">
        <f t="shared" si="100"/>
        <v>6.0975609756097562</v>
      </c>
      <c r="P121" s="1">
        <f t="shared" si="100"/>
        <v>9.2592592592592595</v>
      </c>
      <c r="Q121" s="1">
        <f t="shared" si="100"/>
        <v>9.8591549295774641</v>
      </c>
      <c r="R121" s="1">
        <f t="shared" si="100"/>
        <v>4.9382716049382713</v>
      </c>
      <c r="S121" s="1">
        <f t="shared" si="100"/>
        <v>0</v>
      </c>
      <c r="T121" s="1">
        <f t="shared" si="100"/>
        <v>8.3333333333333321</v>
      </c>
      <c r="U121" s="1">
        <f t="shared" si="100"/>
        <v>13.636363636363635</v>
      </c>
      <c r="V121" s="1">
        <f t="shared" si="100"/>
        <v>8.9743589743589745</v>
      </c>
      <c r="W121" s="1">
        <f t="shared" si="100"/>
        <v>1.8181818181818181</v>
      </c>
      <c r="X121" s="1">
        <f t="shared" si="100"/>
        <v>20</v>
      </c>
      <c r="Y121" s="1">
        <f t="shared" si="100"/>
        <v>0</v>
      </c>
      <c r="Z121" s="1">
        <f t="shared" si="100"/>
        <v>8.3160083160083165</v>
      </c>
    </row>
    <row r="122" spans="1:26" thickBot="1" x14ac:dyDescent="0.4">
      <c r="A122" s="15" t="s">
        <v>85</v>
      </c>
      <c r="B122" s="4">
        <v>189</v>
      </c>
      <c r="C122" s="4">
        <v>188</v>
      </c>
      <c r="D122" s="4">
        <v>201</v>
      </c>
      <c r="E122" s="4">
        <v>169</v>
      </c>
      <c r="F122" s="4">
        <f t="shared" si="90"/>
        <v>747</v>
      </c>
      <c r="G122" s="5">
        <v>1</v>
      </c>
      <c r="H122" s="7">
        <f t="shared" si="91"/>
        <v>4</v>
      </c>
      <c r="L122" s="15">
        <v>220</v>
      </c>
      <c r="M122" s="1">
        <f t="shared" ref="M122:Z122" si="101">M103/M$109*100</f>
        <v>5.7142857142857144</v>
      </c>
      <c r="N122" s="1">
        <f t="shared" si="101"/>
        <v>1.4084507042253522</v>
      </c>
      <c r="O122" s="1">
        <f t="shared" si="101"/>
        <v>4.8780487804878048</v>
      </c>
      <c r="P122" s="1">
        <f t="shared" si="101"/>
        <v>0</v>
      </c>
      <c r="Q122" s="1">
        <f t="shared" si="101"/>
        <v>2.8169014084507045</v>
      </c>
      <c r="R122" s="1">
        <f t="shared" si="101"/>
        <v>2.4691358024691357</v>
      </c>
      <c r="S122" s="1">
        <f t="shared" si="101"/>
        <v>0</v>
      </c>
      <c r="T122" s="1">
        <f t="shared" si="101"/>
        <v>8.3333333333333321</v>
      </c>
      <c r="U122" s="1">
        <f t="shared" si="101"/>
        <v>4.5454545454545459</v>
      </c>
      <c r="V122" s="1">
        <f t="shared" si="101"/>
        <v>6.4102564102564097</v>
      </c>
      <c r="W122" s="1">
        <f t="shared" si="101"/>
        <v>0</v>
      </c>
      <c r="X122" s="1">
        <f t="shared" si="101"/>
        <v>0</v>
      </c>
      <c r="Y122" s="1">
        <f t="shared" si="101"/>
        <v>0</v>
      </c>
      <c r="Z122" s="1">
        <f t="shared" si="101"/>
        <v>3.5343035343035343</v>
      </c>
    </row>
    <row r="123" spans="1:26" thickBot="1" x14ac:dyDescent="0.4">
      <c r="A123" s="15" t="s">
        <v>96</v>
      </c>
      <c r="B123" s="4">
        <v>126</v>
      </c>
      <c r="C123" s="4">
        <v>171</v>
      </c>
      <c r="D123" s="4">
        <v>163</v>
      </c>
      <c r="E123" s="4">
        <v>183</v>
      </c>
      <c r="F123" s="4">
        <f t="shared" si="90"/>
        <v>643</v>
      </c>
      <c r="G123" s="5">
        <v>0</v>
      </c>
      <c r="H123" s="7">
        <f t="shared" si="91"/>
        <v>4</v>
      </c>
      <c r="J123" t="s">
        <v>129</v>
      </c>
      <c r="L123" s="15">
        <v>230</v>
      </c>
      <c r="M123" s="1">
        <f t="shared" ref="M123:Z123" si="102">M104/M$109*100</f>
        <v>0</v>
      </c>
      <c r="N123" s="1">
        <f t="shared" si="102"/>
        <v>4.225352112676056</v>
      </c>
      <c r="O123" s="1">
        <f t="shared" si="102"/>
        <v>3.6585365853658534</v>
      </c>
      <c r="P123" s="1">
        <f t="shared" si="102"/>
        <v>1.8518518518518516</v>
      </c>
      <c r="Q123" s="1">
        <f t="shared" si="102"/>
        <v>0</v>
      </c>
      <c r="R123" s="1">
        <f t="shared" si="102"/>
        <v>1.2345679012345678</v>
      </c>
      <c r="S123" s="1">
        <f t="shared" si="102"/>
        <v>0</v>
      </c>
      <c r="T123" s="1">
        <f t="shared" si="102"/>
        <v>3.3333333333333335</v>
      </c>
      <c r="U123" s="1">
        <f t="shared" si="102"/>
        <v>1.5151515151515151</v>
      </c>
      <c r="V123" s="1">
        <f t="shared" si="102"/>
        <v>2.5641025641025639</v>
      </c>
      <c r="W123" s="1">
        <f t="shared" si="102"/>
        <v>0</v>
      </c>
      <c r="X123" s="1">
        <f t="shared" si="102"/>
        <v>0</v>
      </c>
      <c r="Y123" s="1">
        <f t="shared" si="102"/>
        <v>0</v>
      </c>
      <c r="Z123" s="1">
        <f t="shared" si="102"/>
        <v>1.4553014553014554</v>
      </c>
    </row>
    <row r="124" spans="1:26" ht="14.45" x14ac:dyDescent="0.35">
      <c r="A124" s="15" t="s">
        <v>103</v>
      </c>
      <c r="B124" s="4"/>
      <c r="C124" s="4">
        <v>150</v>
      </c>
      <c r="D124" s="4">
        <v>201</v>
      </c>
      <c r="E124" s="4">
        <v>182</v>
      </c>
      <c r="F124" s="4">
        <f t="shared" si="90"/>
        <v>533</v>
      </c>
      <c r="G124" s="5">
        <v>0</v>
      </c>
      <c r="H124" s="7">
        <f t="shared" si="91"/>
        <v>3</v>
      </c>
      <c r="J124">
        <f>F126</f>
        <v>5631</v>
      </c>
      <c r="L124" s="15">
        <v>240</v>
      </c>
      <c r="M124" s="1">
        <f t="shared" ref="M124:Z124" si="103">M105/M$109*100</f>
        <v>0</v>
      </c>
      <c r="N124" s="1">
        <f t="shared" si="103"/>
        <v>0</v>
      </c>
      <c r="O124" s="1">
        <f t="shared" si="103"/>
        <v>4.8780487804878048</v>
      </c>
      <c r="P124" s="1">
        <f t="shared" si="103"/>
        <v>1.8518518518518516</v>
      </c>
      <c r="Q124" s="1">
        <f t="shared" si="103"/>
        <v>1.4084507042253522</v>
      </c>
      <c r="R124" s="1">
        <f t="shared" si="103"/>
        <v>2.4691358024691357</v>
      </c>
      <c r="S124" s="1">
        <f t="shared" si="103"/>
        <v>0</v>
      </c>
      <c r="T124" s="1">
        <f t="shared" si="103"/>
        <v>0</v>
      </c>
      <c r="U124" s="1">
        <f t="shared" si="103"/>
        <v>4.5454545454545459</v>
      </c>
      <c r="V124" s="1">
        <f t="shared" si="103"/>
        <v>0</v>
      </c>
      <c r="W124" s="1">
        <f t="shared" si="103"/>
        <v>0</v>
      </c>
      <c r="X124" s="1">
        <f t="shared" si="103"/>
        <v>10</v>
      </c>
      <c r="Y124" s="1">
        <f t="shared" si="103"/>
        <v>0</v>
      </c>
      <c r="Z124" s="1">
        <f t="shared" si="103"/>
        <v>1.6632016632016633</v>
      </c>
    </row>
    <row r="125" spans="1:26" thickBot="1" x14ac:dyDescent="0.4">
      <c r="A125" s="16" t="s">
        <v>88</v>
      </c>
      <c r="B125" s="10"/>
      <c r="C125" s="10"/>
      <c r="D125" s="10"/>
      <c r="E125" s="10"/>
      <c r="F125" s="10">
        <f>SUM(B125:E125)</f>
        <v>0</v>
      </c>
      <c r="G125" s="10">
        <v>0</v>
      </c>
      <c r="H125" s="11">
        <f t="shared" si="91"/>
        <v>0</v>
      </c>
      <c r="L125" s="15">
        <v>250</v>
      </c>
      <c r="M125" s="1">
        <f t="shared" ref="M125:Z125" si="104">M106/M$109*100</f>
        <v>0</v>
      </c>
      <c r="N125" s="1">
        <f t="shared" si="104"/>
        <v>1.4084507042253522</v>
      </c>
      <c r="O125" s="1">
        <f t="shared" si="104"/>
        <v>0</v>
      </c>
      <c r="P125" s="1">
        <f t="shared" si="104"/>
        <v>0</v>
      </c>
      <c r="Q125" s="1">
        <f t="shared" si="104"/>
        <v>0</v>
      </c>
      <c r="R125" s="1">
        <f t="shared" si="104"/>
        <v>1.2345679012345678</v>
      </c>
      <c r="S125" s="1">
        <f t="shared" si="104"/>
        <v>0</v>
      </c>
      <c r="T125" s="1">
        <f t="shared" si="104"/>
        <v>1.6666666666666667</v>
      </c>
      <c r="U125" s="1">
        <f t="shared" si="104"/>
        <v>1.5151515151515151</v>
      </c>
      <c r="V125" s="1">
        <f t="shared" si="104"/>
        <v>0</v>
      </c>
      <c r="W125" s="1">
        <f t="shared" si="104"/>
        <v>0</v>
      </c>
      <c r="X125" s="1">
        <f t="shared" si="104"/>
        <v>0</v>
      </c>
      <c r="Y125" s="1">
        <f t="shared" si="104"/>
        <v>0</v>
      </c>
      <c r="Z125" s="1">
        <f t="shared" si="104"/>
        <v>0.62370062370062374</v>
      </c>
    </row>
    <row r="126" spans="1:26" thickBot="1" x14ac:dyDescent="0.4">
      <c r="A126" s="13" t="s">
        <v>39</v>
      </c>
      <c r="B126" s="17">
        <f>SUM(B113:B125)</f>
        <v>1252</v>
      </c>
      <c r="C126" s="17">
        <f t="shared" ref="C126" si="105">SUM(C113:C125)</f>
        <v>1515</v>
      </c>
      <c r="D126" s="17">
        <f t="shared" ref="D126" si="106">SUM(D113:D125)</f>
        <v>1477</v>
      </c>
      <c r="E126" s="17">
        <f t="shared" ref="E126" si="107">SUM(E113:E125)</f>
        <v>1387</v>
      </c>
      <c r="F126" s="17">
        <f t="shared" ref="F126" si="108">SUM(F113:F125)</f>
        <v>5631</v>
      </c>
      <c r="G126" s="17">
        <f>SUM(G113:G125)</f>
        <v>2</v>
      </c>
      <c r="H126" s="18">
        <f t="shared" ref="H126" si="109">SUM(H113:H125)</f>
        <v>32</v>
      </c>
      <c r="L126" s="15">
        <v>260</v>
      </c>
      <c r="M126" s="1">
        <f t="shared" ref="M126:Z126" si="110">M107/M$109*100</f>
        <v>0</v>
      </c>
      <c r="N126" s="1">
        <f t="shared" si="110"/>
        <v>0</v>
      </c>
      <c r="O126" s="1">
        <f t="shared" si="110"/>
        <v>1.2195121951219512</v>
      </c>
      <c r="P126" s="1">
        <f t="shared" si="110"/>
        <v>0</v>
      </c>
      <c r="Q126" s="1">
        <f t="shared" si="110"/>
        <v>1.4084507042253522</v>
      </c>
      <c r="R126" s="1">
        <f t="shared" si="110"/>
        <v>1.2345679012345678</v>
      </c>
      <c r="S126" s="1">
        <f t="shared" si="110"/>
        <v>0</v>
      </c>
      <c r="T126" s="1">
        <f t="shared" si="110"/>
        <v>0</v>
      </c>
      <c r="U126" s="1">
        <f t="shared" si="110"/>
        <v>1.5151515151515151</v>
      </c>
      <c r="V126" s="1">
        <f t="shared" si="110"/>
        <v>0</v>
      </c>
      <c r="W126" s="1">
        <f t="shared" si="110"/>
        <v>0</v>
      </c>
      <c r="X126" s="1">
        <f t="shared" si="110"/>
        <v>0</v>
      </c>
      <c r="Y126" s="1">
        <f t="shared" si="110"/>
        <v>0</v>
      </c>
      <c r="Z126" s="1">
        <f t="shared" si="110"/>
        <v>0.62370062370062374</v>
      </c>
    </row>
    <row r="127" spans="1:26" ht="14.45" x14ac:dyDescent="0.35">
      <c r="L127" s="44">
        <v>300</v>
      </c>
      <c r="M127" s="1">
        <f t="shared" ref="M127:Z127" si="111">M108/M$109*100</f>
        <v>0</v>
      </c>
      <c r="N127" s="1">
        <f t="shared" si="111"/>
        <v>0</v>
      </c>
      <c r="O127" s="1">
        <f t="shared" si="111"/>
        <v>0</v>
      </c>
      <c r="P127" s="1">
        <f t="shared" si="111"/>
        <v>0</v>
      </c>
      <c r="Q127" s="1">
        <f t="shared" si="111"/>
        <v>0</v>
      </c>
      <c r="R127" s="1">
        <f t="shared" si="111"/>
        <v>0</v>
      </c>
      <c r="S127" s="1">
        <f t="shared" si="111"/>
        <v>0</v>
      </c>
      <c r="T127" s="1">
        <f t="shared" si="111"/>
        <v>1.6666666666666667</v>
      </c>
      <c r="U127" s="1">
        <f t="shared" si="111"/>
        <v>1.5151515151515151</v>
      </c>
      <c r="V127" s="1">
        <f t="shared" si="111"/>
        <v>0</v>
      </c>
      <c r="W127" s="1">
        <f t="shared" si="111"/>
        <v>0</v>
      </c>
      <c r="X127" s="1">
        <f t="shared" si="111"/>
        <v>0</v>
      </c>
      <c r="Y127" s="1">
        <f t="shared" si="111"/>
        <v>0</v>
      </c>
      <c r="Z127" s="1">
        <f t="shared" si="111"/>
        <v>0.41580041580041582</v>
      </c>
    </row>
    <row r="128" spans="1:26" thickBot="1" x14ac:dyDescent="0.4"/>
    <row r="129" spans="1:20" x14ac:dyDescent="0.25">
      <c r="A129" s="20">
        <v>41601</v>
      </c>
      <c r="B129" s="21"/>
      <c r="C129" s="21" t="s">
        <v>105</v>
      </c>
      <c r="D129" s="21"/>
      <c r="E129" s="21" t="s">
        <v>106</v>
      </c>
      <c r="F129" s="21"/>
      <c r="G129" s="21">
        <v>5</v>
      </c>
      <c r="H129" s="22">
        <v>15</v>
      </c>
      <c r="L129" s="46" t="s">
        <v>120</v>
      </c>
      <c r="M129" s="52" t="s">
        <v>123</v>
      </c>
      <c r="N129" s="47"/>
      <c r="O129" s="47"/>
      <c r="P129" s="48"/>
      <c r="Q129" s="53" t="s">
        <v>124</v>
      </c>
      <c r="R129" s="47"/>
      <c r="S129" s="47"/>
      <c r="T129" s="48"/>
    </row>
    <row r="130" spans="1:20" thickBot="1" x14ac:dyDescent="0.4">
      <c r="A130" s="12" t="s">
        <v>23</v>
      </c>
      <c r="B130" s="23"/>
      <c r="C130" s="23"/>
      <c r="D130" s="23"/>
      <c r="E130" s="23"/>
      <c r="F130" s="23"/>
      <c r="G130" s="23" t="s">
        <v>40</v>
      </c>
      <c r="H130" s="24">
        <f>G129-(G145/2)</f>
        <v>0</v>
      </c>
      <c r="L130" s="51"/>
      <c r="M130" s="10" t="s">
        <v>121</v>
      </c>
      <c r="N130" s="10">
        <v>2</v>
      </c>
      <c r="O130" s="10">
        <v>3</v>
      </c>
      <c r="P130" s="11" t="s">
        <v>122</v>
      </c>
      <c r="Q130" s="51" t="s">
        <v>121</v>
      </c>
      <c r="R130" s="10">
        <v>2</v>
      </c>
      <c r="S130" s="10">
        <v>3</v>
      </c>
      <c r="T130" s="11" t="s">
        <v>122</v>
      </c>
    </row>
    <row r="131" spans="1:20" ht="15.75" thickBot="1" x14ac:dyDescent="0.3">
      <c r="A131" s="25"/>
      <c r="B131" s="25" t="s">
        <v>0</v>
      </c>
      <c r="C131" s="25" t="s">
        <v>1</v>
      </c>
      <c r="D131" s="25" t="s">
        <v>2</v>
      </c>
      <c r="E131" s="25" t="s">
        <v>3</v>
      </c>
      <c r="F131" s="25" t="s">
        <v>4</v>
      </c>
      <c r="G131" s="25" t="s">
        <v>5</v>
      </c>
      <c r="H131" s="25" t="s">
        <v>38</v>
      </c>
      <c r="J131" s="42" t="s">
        <v>125</v>
      </c>
      <c r="L131" s="19" t="s">
        <v>6</v>
      </c>
      <c r="M131" s="5">
        <f>MAX(B4:E4,B22:E22,B40:E40,B58:E58,B76:E76,B94:E94,B113:E113,B132:E132,B151:E151,B170:E170,B188:E188)</f>
        <v>213</v>
      </c>
      <c r="N131" s="5">
        <f>MAX(B4+C4,C4+D4,D4+E4,B22+C22,C22+D22,D22+E22,B40+C40,C40+D40,D40+E40,B58+C58,C58+D58,D58+E58,B76+C76,C76+D76,D76+E76,B94+C94,C94+D94,D94+E94,B113+C113,C113+D113,D113+E113,B132+C132,C132+D132,D132+E132,B151+C151,C151+D151,D151+E151,B170+C170,C170+D170,D170+E170,B188+C188,C188+D188,D188+E188)</f>
        <v>410</v>
      </c>
      <c r="O131" s="5">
        <f>MAX(B4+C4+D4,C4+D4+E4,B22+C22+D22,C22+D22+E22,B40+C40+D40,C40+D40+E40,B58+C58+D58,C58+D58+E58,B76+C76+D76,C76+D76+E76,B94+C94+D94,C94+D94+E94,B113+C113+D113,C113+D113+E113,B132+C132+D132,C132+D132+E132,B151+C151+D151,C151+D151+E151,B170+C170+D170,C170+D170+E170,B188+C188+D188,C188++E188)</f>
        <v>614</v>
      </c>
      <c r="P131" s="54">
        <f>MAX(F4,F22,F40,F58,F76,F94,F113,F132,F151,F170,F188)</f>
        <v>804</v>
      </c>
      <c r="Q131" s="57">
        <f>MAX(B206:E206,B224:E224,B242:E242,B260:E260,B278:E278,B296:E296,B314:E314,B332:E332,B350:E350,B368:E368,B386:E386)</f>
        <v>217</v>
      </c>
      <c r="R131" s="5">
        <f>MAX(B206+C206,C206+D206,D206+E206,B224+C224,C224+D224,D224+E224,B242+C242,C242+D242,D242+E242,B260+C260,C260+D260,D260+E260,B278+C278,,C278+D278,D278+E278,B296+C296,C296+D296,D296+E296,B314+C314,C314+D314,D314+E314,B332+C332,C332+D332,D332+E332,B350+C350,C350+D350,D350+E350,B368+C368,C368+D368,D368+E368,B386+C386,C386+D386,D386+E386)</f>
        <v>399</v>
      </c>
      <c r="S131" s="5">
        <f>MAX(B206+C206+D206,C206+D206+E206,B224+C224+D224,C224+D224+E224,B242+C242+D242,C242+D242+E242,B260+C260+D260,C260+D260+E260,B278+C278+D278,C278+D278+E278,B296+C296+D296,C296+D296+E296,B314+C314+D314,C314+D314+E314,B332+C332+D332,C332+D332+E332,B350+C350+D350,C350+D350+E350,B368+C368+D368,C368+D368+E368,B386+C386+D386,C386+D386+E386)</f>
        <v>593</v>
      </c>
      <c r="T131" s="6">
        <f>MAX(F206,F224,F242,F260,F278,F296,F314,F332,F350,F368,F386)</f>
        <v>748</v>
      </c>
    </row>
    <row r="132" spans="1:20" thickBot="1" x14ac:dyDescent="0.4">
      <c r="A132" s="19" t="s">
        <v>6</v>
      </c>
      <c r="B132" s="5">
        <v>204</v>
      </c>
      <c r="C132" s="5">
        <v>197</v>
      </c>
      <c r="D132" s="5">
        <v>213</v>
      </c>
      <c r="E132" s="5">
        <v>190</v>
      </c>
      <c r="F132" s="5">
        <f t="shared" ref="F132:F144" si="112">SUM(B132:E132)</f>
        <v>804</v>
      </c>
      <c r="G132" s="5">
        <v>1</v>
      </c>
      <c r="H132" s="6">
        <f t="shared" ref="H132:H144" si="113">COUNT(B132:E132)</f>
        <v>4</v>
      </c>
      <c r="L132" s="15" t="s">
        <v>7</v>
      </c>
      <c r="M132" s="4">
        <f t="shared" ref="M132:M143" si="114">MAX(B5:E5,B23:E23,B41:E41,B59:E59,B77:E77,B95:E95,B114:E114,B133:E133,B152:E152,B171:E171,B189:E189)</f>
        <v>226</v>
      </c>
      <c r="N132" s="4">
        <f t="shared" ref="N132:N143" si="115">MAX(B5+C5,C5+D5,D5+E5,B23+C23,C23+D23,D23+E23,B41+C41,C41+D41,D41+E41,B59+C59,C59+D59,D59+E59,B77+C77,C77+D77,D77+E77,B95+C95,C95+D95,D95+E95,B114+C114,C114+D114,D114+E114,B133+C133,C133+D133,D133+E133,B152+C152,C152+D152,D152+E152,B171+C171,C171+D171,D171+E171,B189+C189,C189+D189,D189+E189)</f>
        <v>421</v>
      </c>
      <c r="O132" s="4">
        <f t="shared" ref="O132:O143" si="116">MAX(B5+C5+D5,C5+D5+E5,B23+C23+D23,C23+D23+E23,B41+C41+D41,C41+D41+E41,B59+C59+D59,C59+D59+E59,B77+C77+D77,C77+D77+E77,B95+C95+D95,C95+D95+E95,B114+C114+D114,C114+D114+E114,B133+C133+D133,C133+D133+E133,B152+C152+D152,C152+D152+E152,B171+C171+D171,C171+D171+E171,B189+C189+D189,C189++E189)</f>
        <v>601</v>
      </c>
      <c r="P132" s="55">
        <f t="shared" ref="P132:P143" si="117">MAX(F5,F23,F41,F59,F77,F95,F114,F133,F152,F171,F189)</f>
        <v>814</v>
      </c>
      <c r="Q132" s="58">
        <f t="shared" ref="Q132:Q143" si="118">MAX(B207:E207,B225:E225,B243:E243,B261:E261,B279:E279,B297:E297,B315:E315,B333:E333,B351:E351,B369:E369,B387:E387)</f>
        <v>244</v>
      </c>
      <c r="R132" s="4">
        <f t="shared" ref="R132:R143" si="119">MAX(B207+C207,C207+D207,D207+E207,B225+C225,C225+D225,D225+E225,B243+C243,C243+D243,D243+E243,B261+C261,C261+D261,D261+E261,B279+C279,,C279+D279,D279+E279,B297+C297,C297+D297,D297+E297,B315+C315,C315+D315,D315+E315,B333+C333,C333+D333,D333+E333,B351+C351,C351+D351,D351+E351,B369+C369,C369+D369,D369+E369,B387+C387,C387+D387,D387+E387)</f>
        <v>436</v>
      </c>
      <c r="S132" s="4">
        <f t="shared" ref="S132:S143" si="120">MAX(B207+C207+D207,C207+D207+E207,B225+C225+D225,C225+D225+E225,B243+C243+D243,C243+D243+E243,B261+C261+D261,C261+D261+E261,B279+C279+D279,C279+D279+E279,B297+C297+D297,C297+D297+E297,B315+C315+D315,C315+D315+E315,B333+C333+D333,C333+D333+E333,B351+C351+D351,C351+D351+E351,B369+C369+D369,C369+D369+E369,B387+C387+D387,C387+D387+E387)</f>
        <v>603</v>
      </c>
      <c r="T132" s="7">
        <f t="shared" ref="T132:T143" si="121">MAX(F207,F225,F243,F261,F279,F297,F315,F333,F351,F369,F387)</f>
        <v>768</v>
      </c>
    </row>
    <row r="133" spans="1:20" thickBot="1" x14ac:dyDescent="0.4">
      <c r="A133" s="15" t="s">
        <v>7</v>
      </c>
      <c r="B133" s="4"/>
      <c r="C133" s="4"/>
      <c r="D133" s="4"/>
      <c r="E133" s="4"/>
      <c r="F133" s="4">
        <f t="shared" si="112"/>
        <v>0</v>
      </c>
      <c r="G133" s="5">
        <v>0</v>
      </c>
      <c r="H133" s="7">
        <f t="shared" si="113"/>
        <v>0</v>
      </c>
      <c r="J133" t="s">
        <v>126</v>
      </c>
      <c r="L133" s="15" t="s">
        <v>8</v>
      </c>
      <c r="M133" s="4">
        <f t="shared" si="114"/>
        <v>257</v>
      </c>
      <c r="N133" s="4">
        <f t="shared" si="115"/>
        <v>441</v>
      </c>
      <c r="O133" s="4">
        <f t="shared" si="116"/>
        <v>631</v>
      </c>
      <c r="P133" s="55">
        <f t="shared" si="117"/>
        <v>789</v>
      </c>
      <c r="Q133" s="58">
        <f t="shared" si="118"/>
        <v>236</v>
      </c>
      <c r="R133" s="4">
        <f t="shared" si="119"/>
        <v>438</v>
      </c>
      <c r="S133" s="4">
        <f t="shared" si="120"/>
        <v>641</v>
      </c>
      <c r="T133" s="7">
        <f t="shared" si="121"/>
        <v>808</v>
      </c>
    </row>
    <row r="134" spans="1:20" thickBot="1" x14ac:dyDescent="0.4">
      <c r="A134" s="15" t="s">
        <v>8</v>
      </c>
      <c r="B134" s="4">
        <v>160</v>
      </c>
      <c r="C134" s="4">
        <v>182</v>
      </c>
      <c r="D134" s="4">
        <v>211</v>
      </c>
      <c r="E134" s="4">
        <v>213</v>
      </c>
      <c r="F134" s="4">
        <f t="shared" si="112"/>
        <v>766</v>
      </c>
      <c r="G134" s="5">
        <v>2</v>
      </c>
      <c r="H134" s="7">
        <f t="shared" si="113"/>
        <v>4</v>
      </c>
      <c r="J134">
        <f>MAX(B145:E145)</f>
        <v>1638</v>
      </c>
      <c r="L134" s="15" t="s">
        <v>9</v>
      </c>
      <c r="M134" s="4">
        <f t="shared" si="114"/>
        <v>231</v>
      </c>
      <c r="N134" s="4">
        <f t="shared" si="115"/>
        <v>398</v>
      </c>
      <c r="O134" s="4">
        <f t="shared" si="116"/>
        <v>575</v>
      </c>
      <c r="P134" s="55">
        <f t="shared" si="117"/>
        <v>779</v>
      </c>
      <c r="Q134" s="58">
        <f>MAX(B209:E209,B227:E227,B245:E245,B263:E263,B281:E281,B299:E299,B317:E317,B335:E335,B353:E353,B371:E371,B389:E389)</f>
        <v>222</v>
      </c>
      <c r="R134" s="4">
        <f t="shared" si="119"/>
        <v>394</v>
      </c>
      <c r="S134" s="4">
        <f>MAX(B209+C209+D209,C209+D209+E209,B227+C227+D227,C227+D227+E227,B245+C245+D245,C245+D245+E245,B263+C263+D263,C263+D263+E263,B281+C281+D281,C281+D281+E281,B299+C299+D299,C299+D299+E299,B317+C317+D317,C317+D317+E317,B335+C335+D335,C335+D335+E335,B353+C353+D353,C353+D353+E353,B371+C371+D371,C371+D371+E371,B389+C389+D389,C389+D389+E389)</f>
        <v>571</v>
      </c>
      <c r="T134" s="7">
        <f t="shared" si="121"/>
        <v>736</v>
      </c>
    </row>
    <row r="135" spans="1:20" thickBot="1" x14ac:dyDescent="0.4">
      <c r="A135" s="15" t="s">
        <v>9</v>
      </c>
      <c r="B135" s="4">
        <v>210</v>
      </c>
      <c r="C135" s="4">
        <v>185</v>
      </c>
      <c r="D135" s="4">
        <v>169</v>
      </c>
      <c r="E135" s="4">
        <v>169</v>
      </c>
      <c r="F135" s="4">
        <f>SUM(B135:E135)</f>
        <v>733</v>
      </c>
      <c r="G135" s="5">
        <v>1</v>
      </c>
      <c r="H135" s="7">
        <f t="shared" si="113"/>
        <v>4</v>
      </c>
      <c r="L135" s="15" t="s">
        <v>10</v>
      </c>
      <c r="M135" s="4">
        <f t="shared" si="114"/>
        <v>252</v>
      </c>
      <c r="N135" s="4">
        <f t="shared" si="115"/>
        <v>427</v>
      </c>
      <c r="O135" s="4">
        <f t="shared" si="116"/>
        <v>628</v>
      </c>
      <c r="P135" s="55">
        <f t="shared" si="117"/>
        <v>791</v>
      </c>
      <c r="Q135" s="58">
        <f t="shared" si="118"/>
        <v>238</v>
      </c>
      <c r="R135" s="4">
        <f t="shared" si="119"/>
        <v>433</v>
      </c>
      <c r="S135" s="4">
        <f t="shared" si="120"/>
        <v>592</v>
      </c>
      <c r="T135" s="7">
        <f t="shared" si="121"/>
        <v>775</v>
      </c>
    </row>
    <row r="136" spans="1:20" thickBot="1" x14ac:dyDescent="0.4">
      <c r="A136" s="15" t="s">
        <v>10</v>
      </c>
      <c r="B136" s="4">
        <v>252</v>
      </c>
      <c r="C136" s="4">
        <v>175</v>
      </c>
      <c r="D136" s="4">
        <v>201</v>
      </c>
      <c r="E136" s="4">
        <v>163</v>
      </c>
      <c r="F136" s="4">
        <f t="shared" si="112"/>
        <v>791</v>
      </c>
      <c r="G136" s="5">
        <v>1</v>
      </c>
      <c r="H136" s="7">
        <f t="shared" si="113"/>
        <v>4</v>
      </c>
      <c r="J136" t="s">
        <v>127</v>
      </c>
      <c r="L136" s="15" t="s">
        <v>11</v>
      </c>
      <c r="M136" s="4">
        <f t="shared" si="114"/>
        <v>254</v>
      </c>
      <c r="N136" s="4">
        <f t="shared" si="115"/>
        <v>447</v>
      </c>
      <c r="O136" s="4">
        <f t="shared" si="116"/>
        <v>664</v>
      </c>
      <c r="P136" s="55">
        <f t="shared" si="117"/>
        <v>860</v>
      </c>
      <c r="Q136" s="58">
        <f>MAX(B211:E211,B229:E229,B247:E247,B265:E265,B283:E283,B301:E301,B319:E319,B337:E337,B355:E355,B373:E373,B391:E391)</f>
        <v>230</v>
      </c>
      <c r="R136" s="4">
        <f>MAX(B211+C211,C211+D211,D211+E211,B229+C229,C229+D229,D229+E229,B247+C247,C247+D247,D247+E247,B265+C265,C265+D265,D265+E265,B283+C283,,C283+D283,D283+E283,B301+C301,C301+D301,D301+E301,B319+C319,C319+D319,D319+E319,B337+C337,C337+D337,D337+E337,B355+C355,C355+D355,D355+E355,B373+C373,C373+D373,D373+E373,B391+C391,C391+D391,D391+E391)</f>
        <v>392</v>
      </c>
      <c r="S136" s="4">
        <f>MAX(B211+C211+D211,C211+D211+E211,B229+C229+D229,C229+D229+E229,B247+C247+D247,C247+D247+E247,B265+C265+D265,C265+D265+E265,B283+C283+D283,C283+D283+E283,B301+C301+D301,C301+D301+E301,B319+C319+D319,C319+D319+E319,B337+C337+D337,C337+D337+E337,B355+C355+D355,C355+D355+E355,B373+C373+D373,C373+D373+E373,B391+C391+D391,C391+D391+E391)</f>
        <v>569</v>
      </c>
      <c r="T136" s="7">
        <f t="shared" si="121"/>
        <v>770</v>
      </c>
    </row>
    <row r="137" spans="1:20" thickBot="1" x14ac:dyDescent="0.4">
      <c r="A137" s="15" t="s">
        <v>11</v>
      </c>
      <c r="B137" s="4">
        <v>156</v>
      </c>
      <c r="C137" s="4">
        <v>193</v>
      </c>
      <c r="D137" s="4">
        <v>254</v>
      </c>
      <c r="E137" s="4">
        <v>181</v>
      </c>
      <c r="F137" s="4">
        <f t="shared" si="112"/>
        <v>784</v>
      </c>
      <c r="G137" s="5">
        <v>1</v>
      </c>
      <c r="H137" s="7">
        <f t="shared" si="113"/>
        <v>4</v>
      </c>
      <c r="J137">
        <f>MAX(B145+C145,C145+D145,D145+E145)</f>
        <v>3118</v>
      </c>
      <c r="L137" s="15" t="s">
        <v>12</v>
      </c>
      <c r="M137" s="4">
        <f t="shared" si="114"/>
        <v>186</v>
      </c>
      <c r="N137" s="4">
        <f t="shared" si="115"/>
        <v>342</v>
      </c>
      <c r="O137" s="4">
        <f t="shared" si="116"/>
        <v>491</v>
      </c>
      <c r="P137" s="55">
        <f t="shared" si="117"/>
        <v>638</v>
      </c>
      <c r="Q137" s="58">
        <f t="shared" si="118"/>
        <v>0</v>
      </c>
      <c r="R137" s="4">
        <f t="shared" si="119"/>
        <v>0</v>
      </c>
      <c r="S137" s="4">
        <f t="shared" si="120"/>
        <v>0</v>
      </c>
      <c r="T137" s="7">
        <f t="shared" si="121"/>
        <v>0</v>
      </c>
    </row>
    <row r="138" spans="1:20" thickBot="1" x14ac:dyDescent="0.4">
      <c r="A138" s="15" t="s">
        <v>12</v>
      </c>
      <c r="B138" s="4"/>
      <c r="C138" s="4"/>
      <c r="D138" s="4"/>
      <c r="E138" s="4"/>
      <c r="F138" s="4">
        <f t="shared" si="112"/>
        <v>0</v>
      </c>
      <c r="G138" s="5">
        <v>0</v>
      </c>
      <c r="H138" s="7">
        <f t="shared" si="113"/>
        <v>0</v>
      </c>
      <c r="L138" s="15" t="s">
        <v>54</v>
      </c>
      <c r="M138" s="4">
        <f t="shared" si="114"/>
        <v>276</v>
      </c>
      <c r="N138" s="4">
        <f t="shared" si="115"/>
        <v>443</v>
      </c>
      <c r="O138" s="4">
        <f t="shared" si="116"/>
        <v>639</v>
      </c>
      <c r="P138" s="55">
        <f t="shared" si="117"/>
        <v>806</v>
      </c>
      <c r="Q138" s="58">
        <f t="shared" si="118"/>
        <v>245</v>
      </c>
      <c r="R138" s="4">
        <f t="shared" si="119"/>
        <v>449</v>
      </c>
      <c r="S138" s="4">
        <f t="shared" si="120"/>
        <v>632</v>
      </c>
      <c r="T138" s="7">
        <f t="shared" si="121"/>
        <v>779</v>
      </c>
    </row>
    <row r="139" spans="1:20" thickBot="1" x14ac:dyDescent="0.4">
      <c r="A139" s="15" t="s">
        <v>54</v>
      </c>
      <c r="B139" s="4"/>
      <c r="C139" s="4"/>
      <c r="D139" s="4"/>
      <c r="E139" s="4"/>
      <c r="F139" s="4">
        <f>SUM(B139:E139)</f>
        <v>0</v>
      </c>
      <c r="G139" s="5">
        <v>0</v>
      </c>
      <c r="H139" s="7">
        <f t="shared" si="113"/>
        <v>0</v>
      </c>
      <c r="J139" t="s">
        <v>128</v>
      </c>
      <c r="L139" s="15" t="s">
        <v>13</v>
      </c>
      <c r="M139" s="4">
        <f t="shared" si="114"/>
        <v>278</v>
      </c>
      <c r="N139" s="4">
        <f t="shared" si="115"/>
        <v>462</v>
      </c>
      <c r="O139" s="4">
        <f t="shared" si="116"/>
        <v>717</v>
      </c>
      <c r="P139" s="55">
        <f t="shared" si="117"/>
        <v>832</v>
      </c>
      <c r="Q139" s="58">
        <f t="shared" si="118"/>
        <v>243</v>
      </c>
      <c r="R139" s="4">
        <f t="shared" si="119"/>
        <v>446</v>
      </c>
      <c r="S139" s="4">
        <f t="shared" si="120"/>
        <v>633</v>
      </c>
      <c r="T139" s="7">
        <f t="shared" si="121"/>
        <v>816</v>
      </c>
    </row>
    <row r="140" spans="1:20" thickBot="1" x14ac:dyDescent="0.4">
      <c r="A140" s="15" t="s">
        <v>13</v>
      </c>
      <c r="B140" s="4">
        <v>171</v>
      </c>
      <c r="C140" s="4">
        <v>212</v>
      </c>
      <c r="D140" s="4">
        <v>231</v>
      </c>
      <c r="E140" s="4">
        <v>210</v>
      </c>
      <c r="F140" s="4">
        <f>SUM(B140:E140)</f>
        <v>824</v>
      </c>
      <c r="G140" s="5">
        <v>2</v>
      </c>
      <c r="H140" s="7">
        <f t="shared" si="113"/>
        <v>4</v>
      </c>
      <c r="J140">
        <f>MAX(B145+C145+D145,C145+D145+E145)</f>
        <v>4641</v>
      </c>
      <c r="L140" s="15" t="s">
        <v>85</v>
      </c>
      <c r="M140" s="4">
        <f t="shared" si="114"/>
        <v>225</v>
      </c>
      <c r="N140" s="4">
        <f t="shared" si="115"/>
        <v>435</v>
      </c>
      <c r="O140" s="4">
        <f t="shared" si="116"/>
        <v>616</v>
      </c>
      <c r="P140" s="55">
        <f t="shared" si="117"/>
        <v>817</v>
      </c>
      <c r="Q140" s="58">
        <f t="shared" si="118"/>
        <v>224</v>
      </c>
      <c r="R140" s="4">
        <f t="shared" si="119"/>
        <v>423</v>
      </c>
      <c r="S140" s="4">
        <f t="shared" si="120"/>
        <v>606</v>
      </c>
      <c r="T140" s="7">
        <f>MAX(F215,F233,F251,F269,F287,F305,F323,F341,F359,F377,F395)</f>
        <v>781</v>
      </c>
    </row>
    <row r="141" spans="1:20" thickBot="1" x14ac:dyDescent="0.4">
      <c r="A141" s="15" t="s">
        <v>85</v>
      </c>
      <c r="B141" s="4">
        <v>214</v>
      </c>
      <c r="C141" s="4">
        <v>156</v>
      </c>
      <c r="D141" s="4">
        <v>193</v>
      </c>
      <c r="E141" s="4">
        <v>190</v>
      </c>
      <c r="F141" s="4">
        <f>SUM(B141:E141)</f>
        <v>753</v>
      </c>
      <c r="G141" s="5">
        <v>1</v>
      </c>
      <c r="H141" s="7">
        <f t="shared" si="113"/>
        <v>4</v>
      </c>
      <c r="L141" s="15" t="s">
        <v>96</v>
      </c>
      <c r="M141" s="4">
        <f t="shared" si="114"/>
        <v>201</v>
      </c>
      <c r="N141" s="4">
        <f t="shared" si="115"/>
        <v>358</v>
      </c>
      <c r="O141" s="4">
        <f t="shared" si="116"/>
        <v>517</v>
      </c>
      <c r="P141" s="55">
        <f t="shared" si="117"/>
        <v>666</v>
      </c>
      <c r="Q141" s="58">
        <f t="shared" si="118"/>
        <v>199</v>
      </c>
      <c r="R141" s="4">
        <f t="shared" si="119"/>
        <v>368</v>
      </c>
      <c r="S141" s="4">
        <f t="shared" si="120"/>
        <v>557</v>
      </c>
      <c r="T141" s="7">
        <f>MAX(F216,F234,F252,F270,F288,F306,F324,F342,F360,F378,F396)</f>
        <v>707</v>
      </c>
    </row>
    <row r="142" spans="1:20" thickBot="1" x14ac:dyDescent="0.4">
      <c r="A142" s="15" t="s">
        <v>96</v>
      </c>
      <c r="B142" s="4">
        <v>169</v>
      </c>
      <c r="C142" s="4">
        <v>167</v>
      </c>
      <c r="D142" s="4">
        <v>166</v>
      </c>
      <c r="E142" s="4">
        <v>164</v>
      </c>
      <c r="F142" s="4">
        <f t="shared" si="112"/>
        <v>666</v>
      </c>
      <c r="G142" s="5">
        <v>1</v>
      </c>
      <c r="H142" s="7">
        <f t="shared" si="113"/>
        <v>4</v>
      </c>
      <c r="J142" t="s">
        <v>129</v>
      </c>
      <c r="L142" s="16" t="s">
        <v>103</v>
      </c>
      <c r="M142" s="4">
        <f t="shared" si="114"/>
        <v>201</v>
      </c>
      <c r="N142" s="4">
        <f t="shared" si="115"/>
        <v>383</v>
      </c>
      <c r="O142" s="4">
        <f t="shared" si="116"/>
        <v>533</v>
      </c>
      <c r="P142" s="55">
        <f t="shared" si="117"/>
        <v>533</v>
      </c>
      <c r="Q142" s="58">
        <f t="shared" si="118"/>
        <v>233</v>
      </c>
      <c r="R142" s="4">
        <f t="shared" si="119"/>
        <v>403</v>
      </c>
      <c r="S142" s="4">
        <f t="shared" si="120"/>
        <v>525</v>
      </c>
      <c r="T142" s="7">
        <f t="shared" si="121"/>
        <v>525</v>
      </c>
    </row>
    <row r="143" spans="1:20" thickBot="1" x14ac:dyDescent="0.4">
      <c r="A143" s="15" t="s">
        <v>103</v>
      </c>
      <c r="B143" s="4"/>
      <c r="C143" s="4"/>
      <c r="D143" s="4"/>
      <c r="E143" s="4"/>
      <c r="F143" s="4"/>
      <c r="G143" s="5">
        <v>0</v>
      </c>
      <c r="H143" s="7">
        <f t="shared" si="113"/>
        <v>0</v>
      </c>
      <c r="J143">
        <f>F145</f>
        <v>6121</v>
      </c>
      <c r="L143" s="37" t="s">
        <v>88</v>
      </c>
      <c r="M143" s="60">
        <f t="shared" si="114"/>
        <v>132</v>
      </c>
      <c r="N143" s="50">
        <f t="shared" si="115"/>
        <v>132</v>
      </c>
      <c r="O143" s="50">
        <f t="shared" si="116"/>
        <v>132</v>
      </c>
      <c r="P143" s="56">
        <f t="shared" si="117"/>
        <v>132</v>
      </c>
      <c r="Q143" s="49">
        <f t="shared" si="118"/>
        <v>0</v>
      </c>
      <c r="R143" s="50">
        <f t="shared" si="119"/>
        <v>0</v>
      </c>
      <c r="S143" s="50">
        <f t="shared" si="120"/>
        <v>0</v>
      </c>
      <c r="T143" s="45">
        <f t="shared" si="121"/>
        <v>0</v>
      </c>
    </row>
    <row r="144" spans="1:20" thickBot="1" x14ac:dyDescent="0.4">
      <c r="A144" s="16" t="s">
        <v>88</v>
      </c>
      <c r="B144" s="10"/>
      <c r="C144" s="10"/>
      <c r="D144" s="10"/>
      <c r="E144" s="10"/>
      <c r="F144" s="10">
        <f t="shared" si="112"/>
        <v>0</v>
      </c>
      <c r="G144" s="5">
        <v>0</v>
      </c>
      <c r="H144" s="11">
        <f t="shared" si="113"/>
        <v>0</v>
      </c>
      <c r="L144" s="42" t="s">
        <v>94</v>
      </c>
      <c r="P144" s="61"/>
    </row>
    <row r="145" spans="1:20" thickBot="1" x14ac:dyDescent="0.4">
      <c r="A145" s="13" t="s">
        <v>39</v>
      </c>
      <c r="B145" s="17">
        <f>SUM(B132:B144)</f>
        <v>1536</v>
      </c>
      <c r="C145" s="17">
        <f t="shared" ref="C145:E145" si="122">SUM(C132:C144)</f>
        <v>1467</v>
      </c>
      <c r="D145" s="17">
        <f t="shared" si="122"/>
        <v>1638</v>
      </c>
      <c r="E145" s="17">
        <f t="shared" si="122"/>
        <v>1480</v>
      </c>
      <c r="F145" s="17">
        <f t="shared" ref="F145" si="123">SUM(F132:F144)</f>
        <v>6121</v>
      </c>
      <c r="G145" s="17">
        <f>SUM(G132:G144)</f>
        <v>10</v>
      </c>
      <c r="H145" s="18">
        <f t="shared" ref="H145" si="124">SUM(H132:H144)</f>
        <v>32</v>
      </c>
      <c r="L145" s="42" t="s">
        <v>145</v>
      </c>
      <c r="M145">
        <f>MAX($J$6,$J$24,$J$42,$J$60,$J$78,$J$96,$J$115,$J$134,$J$153,$J$172,$J$190)</f>
        <v>1638</v>
      </c>
      <c r="N145">
        <f>MAX($J$9,$J$27,$J$45,$J$63,$J$81,$J$99,$J$118,$J$137,$J$156,$J$175,$J$193)</f>
        <v>3118</v>
      </c>
      <c r="O145">
        <f>MAX($J$12,$J$30,$J$48,$J$66,$J$84,$J$102,$J$121,$J$140,$J$159,$J$178,$J$196)</f>
        <v>4641</v>
      </c>
      <c r="P145" s="62">
        <f>MAX($J$15,$J$33,$J$51,$J$69,$J$87,$J$105,$J$124,$J$143,$J$162,$J$181,$J$199)</f>
        <v>6121</v>
      </c>
      <c r="Q145">
        <f>MAX(J208,J226,J244,J262,J280,J298,J316,J334,J352,J370,J388)</f>
        <v>1554</v>
      </c>
      <c r="R145">
        <f>MAX(J211,J229,J247,J265,J283,J301,J319,J337,J355,J373,J391)</f>
        <v>2994</v>
      </c>
      <c r="S145">
        <f>MAX(J214,J232,J250,J268,J286,J304,J322,J340,J358,J376,J394)</f>
        <v>4448</v>
      </c>
      <c r="T145">
        <f>MAX(J217,J235,J253,J271,J289,J307,J325,J343,J361,J379,J397)</f>
        <v>5848</v>
      </c>
    </row>
    <row r="146" spans="1:20" ht="14.45" x14ac:dyDescent="0.35">
      <c r="L146" s="42" t="s">
        <v>131</v>
      </c>
      <c r="M146">
        <f>ROUND(AVERAGE($J$6,$J$24,$J$42,$J$60,$J$78,$J$96,$J$115,$J$134,$J$153,$J$172,$J$190),0)</f>
        <v>1486</v>
      </c>
      <c r="N146">
        <f>ROUND(AVERAGE($J$9,$J$27,$J$45,$J$63,$J$81,$J$99,$J$118,$J$137,$J$156,$J$175,$J$193),0)</f>
        <v>2889</v>
      </c>
      <c r="O146">
        <f>ROUND(AVERAGE($J$12,$J$30,$J$48,$J$66,$J$84,$J$102,$J$121,$J$140,$J$159,$J$178,$J$196),0)</f>
        <v>4267</v>
      </c>
      <c r="P146" s="62">
        <f>ROUND(AVERAGE($J$15,$J$33,$J$51,$J$69,$J$87,$J$105,$J$124,$J$143,$J$162,$J$181,$J$199),0)</f>
        <v>5636</v>
      </c>
      <c r="Q146">
        <f>AVERAGE(J208,J226,J244,J262,J280,J298,J316,J334,J352,J370,J388)</f>
        <v>1493</v>
      </c>
      <c r="R146">
        <f>AVERAGE(J211,J229,J247,J265,J283,J301,J319,J337,J355,J373,J391)</f>
        <v>2897</v>
      </c>
      <c r="S146" s="2">
        <f>AVERAGE(J214,J232,J250,J268,J286,J304,J322,J340,J358,J376,J394)</f>
        <v>4284.545454545455</v>
      </c>
      <c r="T146" s="2">
        <f>AVERAGE(J217,J235,J253,J271,J289,J307,J325,J343,J361,J379,J397)</f>
        <v>5657.909090909091</v>
      </c>
    </row>
    <row r="147" spans="1:20" ht="15.75" thickBot="1" x14ac:dyDescent="0.3">
      <c r="L147" s="42" t="s">
        <v>132</v>
      </c>
      <c r="M147">
        <f>MIN($J$6,$J$24,$J$42,$J$60,$J$78,$J$96,$J$115,$J$134,$J$153,$J$172,$J$190)</f>
        <v>1338</v>
      </c>
      <c r="N147">
        <f>MIN($J$9,$J$27,$J$45,$J$63,$J$81,$J$99,$J$118,$J$137,$J$156,$J$175,$J$193)</f>
        <v>2669</v>
      </c>
      <c r="O147">
        <f>MIN($J$12,$J$30,$J$48,$J$66,$J$84,$J$102,$J$121,$J$140,$J$159,$J$178,$J$196)</f>
        <v>3966</v>
      </c>
      <c r="P147" s="62">
        <f>MIN($J$15,$J$33,$J$51,$J$69,$J$87,$J$105,$J$124,$J$143,$J$162,$J$181,$J$199)</f>
        <v>5226</v>
      </c>
      <c r="Q147">
        <f>MIN(J208,J226,J244,J262,J280,J298,J316,J334,J352,J370,J388)</f>
        <v>1382</v>
      </c>
      <c r="R147">
        <f>MIN(J211,J229,J247,J265,J283,J301,J319,J337,J355,J373,J391)</f>
        <v>2762</v>
      </c>
      <c r="S147">
        <f>MIN(J214,J232,J250,J268,J286,J304,J322,J340,J358,J376,J394)</f>
        <v>4112</v>
      </c>
      <c r="T147">
        <f>MIN(J217,J235,J253,J271,J289,J307,J325,J343,J361,J379,J397)</f>
        <v>5413</v>
      </c>
    </row>
    <row r="148" spans="1:20" ht="14.45" x14ac:dyDescent="0.35">
      <c r="A148" s="20">
        <v>41601</v>
      </c>
      <c r="B148" s="21"/>
      <c r="C148" s="21" t="s">
        <v>107</v>
      </c>
      <c r="D148" s="21"/>
      <c r="E148" s="21" t="s">
        <v>108</v>
      </c>
      <c r="F148" s="21"/>
      <c r="G148" s="21">
        <v>6</v>
      </c>
      <c r="H148" s="22">
        <v>14</v>
      </c>
      <c r="P148" s="62"/>
    </row>
    <row r="149" spans="1:20" thickBot="1" x14ac:dyDescent="0.4">
      <c r="A149" s="12" t="s">
        <v>24</v>
      </c>
      <c r="B149" s="23"/>
      <c r="C149" s="23"/>
      <c r="D149" s="23"/>
      <c r="E149" s="23"/>
      <c r="F149" s="23"/>
      <c r="G149" s="23" t="s">
        <v>40</v>
      </c>
      <c r="H149" s="24">
        <f>G148-(G164/2)</f>
        <v>0</v>
      </c>
      <c r="L149" s="42" t="s">
        <v>59</v>
      </c>
      <c r="P149" s="62"/>
    </row>
    <row r="150" spans="1:20" ht="15.75" thickBot="1" x14ac:dyDescent="0.3">
      <c r="A150" s="25"/>
      <c r="B150" s="25" t="s">
        <v>0</v>
      </c>
      <c r="C150" s="25" t="s">
        <v>1</v>
      </c>
      <c r="D150" s="25" t="s">
        <v>2</v>
      </c>
      <c r="E150" s="25" t="s">
        <v>3</v>
      </c>
      <c r="F150" s="25">
        <f t="shared" ref="F150:F159" si="125">SUM(B150:E150)</f>
        <v>0</v>
      </c>
      <c r="G150" s="25" t="s">
        <v>5</v>
      </c>
      <c r="H150" s="25" t="s">
        <v>38</v>
      </c>
      <c r="J150" s="42" t="s">
        <v>125</v>
      </c>
      <c r="L150" s="42" t="s">
        <v>145</v>
      </c>
      <c r="M150">
        <f>MAX(J6,J24,J78,J96,J115)</f>
        <v>1515</v>
      </c>
      <c r="N150">
        <f>MAX(J9,J27,J81,J99,J118)</f>
        <v>2992</v>
      </c>
      <c r="O150">
        <f>MAX(J12,J30,J84,J102,J121)</f>
        <v>4379</v>
      </c>
      <c r="P150" s="62">
        <f>MAX(J15,J33,J87,J105,J124)</f>
        <v>5636</v>
      </c>
      <c r="Q150">
        <f>MAX(J208,J226,J244,J298,J316,J334,J352)</f>
        <v>1554</v>
      </c>
      <c r="R150">
        <f>MAX(J211,J229,J247,J301,J319,J337,J355)</f>
        <v>2994</v>
      </c>
      <c r="S150">
        <f>MAX(J214,J232,J250,J304,J322,J340,J358)</f>
        <v>4430</v>
      </c>
      <c r="T150">
        <f>MAX(J217,J235,J253,J307,J325,J343,J361)</f>
        <v>5805</v>
      </c>
    </row>
    <row r="151" spans="1:20" thickBot="1" x14ac:dyDescent="0.4">
      <c r="A151" s="19" t="s">
        <v>6</v>
      </c>
      <c r="B151" s="5">
        <v>190</v>
      </c>
      <c r="C151" s="5">
        <v>212</v>
      </c>
      <c r="D151" s="5">
        <v>161</v>
      </c>
      <c r="E151" s="5">
        <v>164</v>
      </c>
      <c r="F151" s="5">
        <f t="shared" si="125"/>
        <v>727</v>
      </c>
      <c r="G151" s="5">
        <v>1</v>
      </c>
      <c r="H151" s="6">
        <f t="shared" ref="H151:H163" si="126">COUNT(B151:E151)</f>
        <v>4</v>
      </c>
      <c r="L151" s="42" t="s">
        <v>131</v>
      </c>
      <c r="M151" s="2">
        <f>AVERAGE(J6,J24,J78,J96,J115)</f>
        <v>1462.4</v>
      </c>
      <c r="N151">
        <f>AVERAGE(J9,J27,J81,J99,J118)</f>
        <v>2849</v>
      </c>
      <c r="O151" s="2">
        <f>AVERAGE(J12,J30,J84,J102,J121)</f>
        <v>4179.8</v>
      </c>
      <c r="P151" s="63">
        <f>AVERAGE(J15,J33,J87,J105,J124)</f>
        <v>5518.4</v>
      </c>
      <c r="Q151" s="2">
        <f>AVERAGE(J208,J226,J244,J298,J316,J334,J352)</f>
        <v>1478.8571428571429</v>
      </c>
      <c r="R151" s="2">
        <f>AVERAGE(J211,J229,J247,J301,J319,J337,J355)</f>
        <v>2865.7142857142858</v>
      </c>
      <c r="S151" s="2">
        <f>AVERAGE(J214,J232,J250,J304,J322,J340,J358)</f>
        <v>4239.4285714285716</v>
      </c>
      <c r="T151" s="2">
        <f>AVERAGE(J217,J235,J253,J307,J325,J343,J361)</f>
        <v>5618.1428571428569</v>
      </c>
    </row>
    <row r="152" spans="1:20" ht="15.75" thickBot="1" x14ac:dyDescent="0.3">
      <c r="A152" s="15" t="s">
        <v>7</v>
      </c>
      <c r="B152" s="4"/>
      <c r="C152" s="4"/>
      <c r="D152" s="4"/>
      <c r="E152" s="4"/>
      <c r="F152" s="4">
        <f t="shared" si="125"/>
        <v>0</v>
      </c>
      <c r="G152" s="5">
        <v>0</v>
      </c>
      <c r="H152" s="7">
        <f t="shared" si="126"/>
        <v>0</v>
      </c>
      <c r="J152" t="s">
        <v>126</v>
      </c>
      <c r="L152" s="42" t="s">
        <v>132</v>
      </c>
      <c r="M152">
        <f>MIN(J6,J24,J78,J96,J115)</f>
        <v>1338</v>
      </c>
      <c r="N152">
        <f>MIN(J9,J27,J81,J99,J118)</f>
        <v>2669</v>
      </c>
      <c r="O152">
        <f>MIN(J12,J30,J84,J102,J121)</f>
        <v>3966</v>
      </c>
      <c r="P152" s="62">
        <f>MIN(J15,J33,J87,J105,J124)</f>
        <v>5226</v>
      </c>
      <c r="Q152">
        <f>MIN(J208,J226,J244,J298,J316,J334,J352)</f>
        <v>1382</v>
      </c>
      <c r="R152">
        <f>MIN(J211,J229,J247,J301,J319,J337,J355)</f>
        <v>2762</v>
      </c>
      <c r="S152">
        <f>MIN(J214,J232,J250,J304,J322,J340,J358)</f>
        <v>4112</v>
      </c>
      <c r="T152">
        <f>MIN(J217,J235,J253,J307,J325,J343,J361)</f>
        <v>5413</v>
      </c>
    </row>
    <row r="153" spans="1:20" thickBot="1" x14ac:dyDescent="0.4">
      <c r="A153" s="15" t="s">
        <v>8</v>
      </c>
      <c r="B153" s="4">
        <v>159</v>
      </c>
      <c r="C153" s="4">
        <v>163</v>
      </c>
      <c r="D153" s="4">
        <v>231</v>
      </c>
      <c r="E153" s="4">
        <v>191</v>
      </c>
      <c r="F153" s="4">
        <f t="shared" si="125"/>
        <v>744</v>
      </c>
      <c r="G153" s="5">
        <v>2</v>
      </c>
      <c r="H153" s="7">
        <f t="shared" si="126"/>
        <v>4</v>
      </c>
      <c r="J153">
        <f>MAX(B164:E164)</f>
        <v>1553</v>
      </c>
      <c r="L153" s="42" t="s">
        <v>62</v>
      </c>
      <c r="P153" s="62"/>
    </row>
    <row r="154" spans="1:20" thickBot="1" x14ac:dyDescent="0.4">
      <c r="A154" s="15" t="s">
        <v>9</v>
      </c>
      <c r="B154" s="4">
        <v>154</v>
      </c>
      <c r="C154" s="4">
        <v>186</v>
      </c>
      <c r="D154" s="4">
        <v>148</v>
      </c>
      <c r="E154" s="4">
        <v>125</v>
      </c>
      <c r="F154" s="4">
        <f t="shared" si="125"/>
        <v>613</v>
      </c>
      <c r="G154" s="5">
        <v>0</v>
      </c>
      <c r="H154" s="7">
        <f t="shared" si="126"/>
        <v>4</v>
      </c>
      <c r="L154" s="42" t="s">
        <v>145</v>
      </c>
      <c r="M154">
        <f>MAX(J42,J60,J134,J153,J172,J190)</f>
        <v>1638</v>
      </c>
      <c r="N154">
        <f>MAX(J45,J63,J137,J156,J175,J193)</f>
        <v>3118</v>
      </c>
      <c r="O154">
        <f>MAX(J48,J66,J140,J159,J178,J196)</f>
        <v>4641</v>
      </c>
      <c r="P154" s="62">
        <f>MAX(J51,J69,J143,J162,J181,J199)</f>
        <v>6121</v>
      </c>
      <c r="Q154">
        <f>MAX(J262,J280,J370,J388)</f>
        <v>1540</v>
      </c>
      <c r="R154">
        <f>MAX(J265,J283,J373,J391)</f>
        <v>2972</v>
      </c>
      <c r="S154">
        <f>MAX(J268,J286,J376,J394)</f>
        <v>4448</v>
      </c>
      <c r="T154">
        <f>MAX(J271,J289,J379,J397)</f>
        <v>5848</v>
      </c>
    </row>
    <row r="155" spans="1:20" thickBot="1" x14ac:dyDescent="0.4">
      <c r="A155" s="15" t="s">
        <v>10</v>
      </c>
      <c r="B155" s="4">
        <v>168</v>
      </c>
      <c r="C155" s="4">
        <v>164</v>
      </c>
      <c r="D155" s="4">
        <v>154</v>
      </c>
      <c r="E155" s="4"/>
      <c r="F155" s="4">
        <f t="shared" si="125"/>
        <v>486</v>
      </c>
      <c r="G155" s="5">
        <v>1</v>
      </c>
      <c r="H155" s="7">
        <f t="shared" si="126"/>
        <v>3</v>
      </c>
      <c r="J155" t="s">
        <v>127</v>
      </c>
      <c r="L155" s="42" t="s">
        <v>131</v>
      </c>
      <c r="M155" s="2">
        <f>AVERAGE(J42,J60,J134,J153,J172,J190)</f>
        <v>1506.3333333333333</v>
      </c>
      <c r="N155" s="2">
        <f>AVERAGE(J45,J63,J137,J156,J175,J193)</f>
        <v>2921.6666666666665</v>
      </c>
      <c r="O155" s="2">
        <f>AVERAGE(J48,J66,J140,J159,J178,J196)</f>
        <v>4339</v>
      </c>
      <c r="P155" s="63">
        <f>AVERAGE(J51,J69,J143,J162,J181,J199)</f>
        <v>5733.5</v>
      </c>
      <c r="Q155" s="2">
        <f>AVERAGE(J262,J280,J370,J388)</f>
        <v>1517.75</v>
      </c>
      <c r="R155" s="2">
        <f>AVERAGE(J265,J283,J373,J391)</f>
        <v>2951.75</v>
      </c>
      <c r="S155" s="2">
        <f>AVERAGE(J268,J286,J376,J394)</f>
        <v>4363.5</v>
      </c>
      <c r="T155" s="2">
        <f>AVERAGE(J271,J289,J379,J397)</f>
        <v>5727.5</v>
      </c>
    </row>
    <row r="156" spans="1:20" ht="15.75" thickBot="1" x14ac:dyDescent="0.3">
      <c r="A156" s="15" t="s">
        <v>11</v>
      </c>
      <c r="B156" s="4">
        <v>196</v>
      </c>
      <c r="C156" s="4">
        <v>238</v>
      </c>
      <c r="D156" s="4">
        <v>191</v>
      </c>
      <c r="E156" s="4">
        <v>235</v>
      </c>
      <c r="F156" s="4">
        <f t="shared" si="125"/>
        <v>860</v>
      </c>
      <c r="G156" s="5">
        <v>3</v>
      </c>
      <c r="H156" s="7">
        <f t="shared" si="126"/>
        <v>4</v>
      </c>
      <c r="J156">
        <f>MAX(B164+C164,C164+D164,D164+E164)</f>
        <v>3007</v>
      </c>
      <c r="L156" s="42" t="s">
        <v>132</v>
      </c>
      <c r="M156">
        <f>MIN(J42,J60,J134,J153,J172,J190)</f>
        <v>1373</v>
      </c>
      <c r="N156">
        <f>MIN(J45,J63,J137,J156,J175,J193)</f>
        <v>2707</v>
      </c>
      <c r="O156">
        <f>MIN(J48,J66,J140,J159,J178,J196)</f>
        <v>3979</v>
      </c>
      <c r="P156" s="62">
        <f>MIN(J51,J69,J143,J162,J181,J199)</f>
        <v>5306</v>
      </c>
      <c r="Q156">
        <f>MIN(J262,J280,J370,J388)</f>
        <v>1474</v>
      </c>
      <c r="R156">
        <f>MIN(J265,J283,J373,J391)</f>
        <v>2926</v>
      </c>
      <c r="S156">
        <f>MIN(J268,J286,J376,J394)</f>
        <v>4283</v>
      </c>
      <c r="T156">
        <f>MIN(J271,J289,J379,J397)</f>
        <v>5669</v>
      </c>
    </row>
    <row r="157" spans="1:20" thickBot="1" x14ac:dyDescent="0.4">
      <c r="A157" s="15" t="s">
        <v>12</v>
      </c>
      <c r="B157" s="4">
        <v>149</v>
      </c>
      <c r="C157" s="4">
        <v>156</v>
      </c>
      <c r="D157" s="4">
        <v>186</v>
      </c>
      <c r="E157" s="4">
        <v>147</v>
      </c>
      <c r="F157" s="4">
        <f t="shared" si="125"/>
        <v>638</v>
      </c>
      <c r="G157" s="5">
        <v>0</v>
      </c>
      <c r="H157" s="7">
        <f t="shared" si="126"/>
        <v>4</v>
      </c>
    </row>
    <row r="158" spans="1:20" thickBot="1" x14ac:dyDescent="0.4">
      <c r="A158" s="15" t="s">
        <v>54</v>
      </c>
      <c r="B158" s="4"/>
      <c r="C158" s="4"/>
      <c r="D158" s="4"/>
      <c r="E158" s="4"/>
      <c r="F158" s="4">
        <f t="shared" si="125"/>
        <v>0</v>
      </c>
      <c r="G158" s="5">
        <v>0</v>
      </c>
      <c r="H158" s="7">
        <f t="shared" si="126"/>
        <v>0</v>
      </c>
      <c r="J158" t="s">
        <v>128</v>
      </c>
    </row>
    <row r="159" spans="1:20" thickBot="1" x14ac:dyDescent="0.4">
      <c r="A159" s="15" t="s">
        <v>13</v>
      </c>
      <c r="B159" s="4">
        <v>115</v>
      </c>
      <c r="C159" s="4">
        <v>255</v>
      </c>
      <c r="D159" s="4">
        <v>184</v>
      </c>
      <c r="E159" s="4">
        <v>278</v>
      </c>
      <c r="F159" s="4">
        <f t="shared" si="125"/>
        <v>832</v>
      </c>
      <c r="G159" s="5">
        <v>2</v>
      </c>
      <c r="H159" s="7">
        <f t="shared" si="126"/>
        <v>4</v>
      </c>
      <c r="J159">
        <f>MAX(B164+C164+D164,C164+D164+E164)</f>
        <v>4460</v>
      </c>
    </row>
    <row r="160" spans="1:20" thickBot="1" x14ac:dyDescent="0.4">
      <c r="A160" s="15" t="s">
        <v>85</v>
      </c>
      <c r="B160" s="4">
        <v>212</v>
      </c>
      <c r="C160" s="4">
        <v>179</v>
      </c>
      <c r="D160" s="4">
        <v>199</v>
      </c>
      <c r="E160" s="4">
        <v>181</v>
      </c>
      <c r="F160" s="4">
        <f>SUM(B160:E160)</f>
        <v>771</v>
      </c>
      <c r="G160" s="5">
        <v>3</v>
      </c>
      <c r="H160" s="7">
        <f t="shared" si="126"/>
        <v>4</v>
      </c>
    </row>
    <row r="161" spans="1:10" thickBot="1" x14ac:dyDescent="0.4">
      <c r="A161" s="15" t="s">
        <v>96</v>
      </c>
      <c r="B161" s="4"/>
      <c r="C161" s="4"/>
      <c r="D161" s="4"/>
      <c r="E161" s="4"/>
      <c r="F161" s="4"/>
      <c r="G161" s="5">
        <v>0</v>
      </c>
      <c r="H161" s="7">
        <f t="shared" si="126"/>
        <v>0</v>
      </c>
      <c r="J161" t="s">
        <v>129</v>
      </c>
    </row>
    <row r="162" spans="1:10" thickBot="1" x14ac:dyDescent="0.4">
      <c r="A162" s="15" t="s">
        <v>103</v>
      </c>
      <c r="B162" s="4"/>
      <c r="C162" s="4"/>
      <c r="D162" s="4"/>
      <c r="E162" s="4"/>
      <c r="F162" s="4">
        <f>SUM(B162:E162)</f>
        <v>0</v>
      </c>
      <c r="G162" s="5">
        <v>0</v>
      </c>
      <c r="H162" s="7">
        <f t="shared" si="126"/>
        <v>0</v>
      </c>
      <c r="J162">
        <f>F164</f>
        <v>5803</v>
      </c>
    </row>
    <row r="163" spans="1:10" thickBot="1" x14ac:dyDescent="0.4">
      <c r="A163" s="16" t="s">
        <v>130</v>
      </c>
      <c r="B163" s="10"/>
      <c r="C163" s="10"/>
      <c r="D163" s="10"/>
      <c r="E163" s="10">
        <v>132</v>
      </c>
      <c r="F163" s="4">
        <f>SUM(B163:E163)</f>
        <v>132</v>
      </c>
      <c r="G163" s="5">
        <v>0</v>
      </c>
      <c r="H163" s="11">
        <f t="shared" si="126"/>
        <v>1</v>
      </c>
    </row>
    <row r="164" spans="1:10" thickBot="1" x14ac:dyDescent="0.4">
      <c r="A164" s="13" t="s">
        <v>39</v>
      </c>
      <c r="B164" s="17">
        <f>SUM(B151:B163)</f>
        <v>1343</v>
      </c>
      <c r="C164" s="17">
        <f t="shared" ref="C164" si="127">SUM(C151:C163)</f>
        <v>1553</v>
      </c>
      <c r="D164" s="17">
        <f t="shared" ref="D164" si="128">SUM(D151:D163)</f>
        <v>1454</v>
      </c>
      <c r="E164" s="17">
        <f t="shared" ref="E164" si="129">SUM(E151:E163)</f>
        <v>1453</v>
      </c>
      <c r="F164" s="17">
        <f>SUM(F151:F163)</f>
        <v>5803</v>
      </c>
      <c r="G164" s="17">
        <f>SUM(G151:G163)</f>
        <v>12</v>
      </c>
      <c r="H164" s="18">
        <f t="shared" ref="H164" si="130">SUM(H151:H163)</f>
        <v>32</v>
      </c>
    </row>
    <row r="166" spans="1:10" thickBot="1" x14ac:dyDescent="0.4"/>
    <row r="167" spans="1:10" x14ac:dyDescent="0.25">
      <c r="A167" s="20">
        <v>41608</v>
      </c>
      <c r="B167" s="21"/>
      <c r="C167" s="21" t="s">
        <v>97</v>
      </c>
      <c r="D167" s="21"/>
      <c r="E167" s="21" t="s">
        <v>109</v>
      </c>
      <c r="F167" s="21"/>
      <c r="G167" s="21">
        <v>3</v>
      </c>
      <c r="H167" s="22">
        <v>16</v>
      </c>
    </row>
    <row r="168" spans="1:10" thickBot="1" x14ac:dyDescent="0.4">
      <c r="A168" s="12" t="s">
        <v>25</v>
      </c>
      <c r="B168" s="23"/>
      <c r="C168" s="23"/>
      <c r="D168" s="23"/>
      <c r="E168" s="23"/>
      <c r="F168" s="23"/>
      <c r="G168" s="23" t="s">
        <v>40</v>
      </c>
      <c r="H168" s="24">
        <f>G167-(G183/2)</f>
        <v>0</v>
      </c>
    </row>
    <row r="169" spans="1:10" ht="15.75" thickBot="1" x14ac:dyDescent="0.3">
      <c r="A169" s="25"/>
      <c r="B169" s="25" t="s">
        <v>0</v>
      </c>
      <c r="C169" s="25" t="s">
        <v>1</v>
      </c>
      <c r="D169" s="25" t="s">
        <v>2</v>
      </c>
      <c r="E169" s="25" t="s">
        <v>3</v>
      </c>
      <c r="F169" s="25" t="s">
        <v>4</v>
      </c>
      <c r="G169" s="25" t="s">
        <v>5</v>
      </c>
      <c r="H169" s="25" t="s">
        <v>38</v>
      </c>
      <c r="J169" s="42" t="s">
        <v>125</v>
      </c>
    </row>
    <row r="170" spans="1:10" thickBot="1" x14ac:dyDescent="0.4">
      <c r="A170" s="19" t="s">
        <v>6</v>
      </c>
      <c r="B170" s="5">
        <v>182</v>
      </c>
      <c r="C170" s="5">
        <v>181</v>
      </c>
      <c r="D170" s="5">
        <v>182</v>
      </c>
      <c r="E170" s="5">
        <v>133</v>
      </c>
      <c r="F170" s="5">
        <f t="shared" ref="F170:F180" si="131">SUM(B170:E170)</f>
        <v>678</v>
      </c>
      <c r="G170" s="5">
        <v>0</v>
      </c>
      <c r="H170" s="6">
        <f t="shared" ref="H170:H182" si="132">COUNT(B170:E170)</f>
        <v>4</v>
      </c>
    </row>
    <row r="171" spans="1:10" thickBot="1" x14ac:dyDescent="0.4">
      <c r="A171" s="15" t="s">
        <v>7</v>
      </c>
      <c r="B171" s="4">
        <v>193</v>
      </c>
      <c r="C171" s="4">
        <v>149</v>
      </c>
      <c r="D171" s="4">
        <v>158</v>
      </c>
      <c r="E171" s="4">
        <v>167</v>
      </c>
      <c r="F171" s="4">
        <f t="shared" si="131"/>
        <v>667</v>
      </c>
      <c r="G171" s="5">
        <v>1</v>
      </c>
      <c r="H171" s="7">
        <f t="shared" si="132"/>
        <v>4</v>
      </c>
      <c r="J171" t="s">
        <v>126</v>
      </c>
    </row>
    <row r="172" spans="1:10" thickBot="1" x14ac:dyDescent="0.4">
      <c r="A172" s="15" t="s">
        <v>8</v>
      </c>
      <c r="B172" s="4">
        <v>191</v>
      </c>
      <c r="C172" s="4">
        <v>169</v>
      </c>
      <c r="D172" s="4">
        <v>200</v>
      </c>
      <c r="E172" s="4">
        <v>187</v>
      </c>
      <c r="F172" s="4">
        <f t="shared" si="131"/>
        <v>747</v>
      </c>
      <c r="G172" s="5">
        <v>2</v>
      </c>
      <c r="H172" s="7">
        <f t="shared" si="132"/>
        <v>4</v>
      </c>
      <c r="J172">
        <f>MAX(B183:E183)</f>
        <v>1401</v>
      </c>
    </row>
    <row r="173" spans="1:10" thickBot="1" x14ac:dyDescent="0.4">
      <c r="A173" s="15" t="s">
        <v>9</v>
      </c>
      <c r="B173" s="4">
        <v>147</v>
      </c>
      <c r="C173" s="4">
        <v>170</v>
      </c>
      <c r="D173" s="4">
        <v>188</v>
      </c>
      <c r="E173" s="4">
        <v>189</v>
      </c>
      <c r="F173" s="4">
        <f t="shared" si="131"/>
        <v>694</v>
      </c>
      <c r="G173" s="5">
        <v>2</v>
      </c>
      <c r="H173" s="7">
        <f t="shared" si="132"/>
        <v>4</v>
      </c>
    </row>
    <row r="174" spans="1:10" thickBot="1" x14ac:dyDescent="0.4">
      <c r="A174" s="15" t="s">
        <v>10</v>
      </c>
      <c r="B174" s="4">
        <v>140</v>
      </c>
      <c r="C174" s="4">
        <v>167</v>
      </c>
      <c r="D174" s="4">
        <v>175</v>
      </c>
      <c r="E174" s="4">
        <v>181</v>
      </c>
      <c r="F174" s="4">
        <f t="shared" si="131"/>
        <v>663</v>
      </c>
      <c r="G174" s="5">
        <v>0</v>
      </c>
      <c r="H174" s="7">
        <f t="shared" si="132"/>
        <v>4</v>
      </c>
      <c r="J174" t="s">
        <v>127</v>
      </c>
    </row>
    <row r="175" spans="1:10" thickBot="1" x14ac:dyDescent="0.4">
      <c r="A175" s="15" t="s">
        <v>11</v>
      </c>
      <c r="B175" s="4">
        <v>171</v>
      </c>
      <c r="C175" s="4">
        <v>191</v>
      </c>
      <c r="D175" s="4">
        <v>162</v>
      </c>
      <c r="E175" s="4">
        <v>188</v>
      </c>
      <c r="F175" s="4">
        <f t="shared" si="131"/>
        <v>712</v>
      </c>
      <c r="G175" s="5">
        <v>0</v>
      </c>
      <c r="H175" s="7">
        <f t="shared" si="132"/>
        <v>4</v>
      </c>
      <c r="J175">
        <f>MAX(B183+C183,C183+D183,D183+E183)</f>
        <v>2761</v>
      </c>
    </row>
    <row r="176" spans="1:10" thickBot="1" x14ac:dyDescent="0.4">
      <c r="A176" s="15" t="s">
        <v>12</v>
      </c>
      <c r="B176" s="4"/>
      <c r="C176" s="4"/>
      <c r="D176" s="4"/>
      <c r="E176" s="4"/>
      <c r="F176" s="4">
        <f t="shared" si="131"/>
        <v>0</v>
      </c>
      <c r="G176" s="5">
        <v>0</v>
      </c>
      <c r="H176" s="7">
        <f t="shared" si="132"/>
        <v>0</v>
      </c>
    </row>
    <row r="177" spans="1:10" thickBot="1" x14ac:dyDescent="0.4">
      <c r="A177" s="15" t="s">
        <v>54</v>
      </c>
      <c r="B177" s="4"/>
      <c r="C177" s="4"/>
      <c r="D177" s="4"/>
      <c r="E177" s="4"/>
      <c r="F177" s="4">
        <f t="shared" si="131"/>
        <v>0</v>
      </c>
      <c r="G177" s="5">
        <v>0</v>
      </c>
      <c r="H177" s="7">
        <f t="shared" si="132"/>
        <v>0</v>
      </c>
      <c r="J177" t="s">
        <v>128</v>
      </c>
    </row>
    <row r="178" spans="1:10" thickBot="1" x14ac:dyDescent="0.4">
      <c r="A178" s="15" t="s">
        <v>13</v>
      </c>
      <c r="B178" s="4"/>
      <c r="C178" s="4"/>
      <c r="D178" s="4"/>
      <c r="E178" s="4"/>
      <c r="F178" s="4">
        <f t="shared" si="131"/>
        <v>0</v>
      </c>
      <c r="G178" s="5">
        <v>0</v>
      </c>
      <c r="H178" s="7">
        <f t="shared" si="132"/>
        <v>0</v>
      </c>
      <c r="J178">
        <f>MAX(B183+C183+D183,C183+D183+E183)</f>
        <v>4106</v>
      </c>
    </row>
    <row r="179" spans="1:10" thickBot="1" x14ac:dyDescent="0.4">
      <c r="A179" s="15" t="s">
        <v>85</v>
      </c>
      <c r="B179" s="4">
        <v>156</v>
      </c>
      <c r="C179" s="4">
        <v>153</v>
      </c>
      <c r="D179" s="4">
        <v>179</v>
      </c>
      <c r="E179" s="4">
        <v>182</v>
      </c>
      <c r="F179" s="4">
        <f t="shared" si="131"/>
        <v>670</v>
      </c>
      <c r="G179" s="5">
        <v>0</v>
      </c>
      <c r="H179" s="7">
        <f t="shared" si="132"/>
        <v>4</v>
      </c>
    </row>
    <row r="180" spans="1:10" thickBot="1" x14ac:dyDescent="0.4">
      <c r="A180" s="15" t="s">
        <v>96</v>
      </c>
      <c r="B180" s="4">
        <v>165</v>
      </c>
      <c r="C180" s="4">
        <v>165</v>
      </c>
      <c r="D180" s="4">
        <v>157</v>
      </c>
      <c r="E180" s="4">
        <v>133</v>
      </c>
      <c r="F180" s="4">
        <f t="shared" si="131"/>
        <v>620</v>
      </c>
      <c r="G180" s="5">
        <v>1</v>
      </c>
      <c r="H180" s="7">
        <f t="shared" si="132"/>
        <v>4</v>
      </c>
      <c r="J180" t="s">
        <v>129</v>
      </c>
    </row>
    <row r="181" spans="1:10" thickBot="1" x14ac:dyDescent="0.4">
      <c r="A181" s="15" t="s">
        <v>103</v>
      </c>
      <c r="B181" s="4"/>
      <c r="C181" s="4"/>
      <c r="D181" s="4"/>
      <c r="E181" s="4"/>
      <c r="F181" s="4"/>
      <c r="G181" s="5">
        <v>0</v>
      </c>
      <c r="H181" s="7">
        <f t="shared" si="132"/>
        <v>0</v>
      </c>
      <c r="J181">
        <f>F183</f>
        <v>5451</v>
      </c>
    </row>
    <row r="182" spans="1:10" thickBot="1" x14ac:dyDescent="0.4">
      <c r="A182" s="16" t="s">
        <v>88</v>
      </c>
      <c r="B182" s="10"/>
      <c r="C182" s="10"/>
      <c r="D182" s="10"/>
      <c r="E182" s="10"/>
      <c r="F182" s="10"/>
      <c r="G182" s="5">
        <v>0</v>
      </c>
      <c r="H182" s="11">
        <f t="shared" si="132"/>
        <v>0</v>
      </c>
    </row>
    <row r="183" spans="1:10" thickBot="1" x14ac:dyDescent="0.4">
      <c r="A183" s="13" t="s">
        <v>39</v>
      </c>
      <c r="B183" s="17">
        <f>SUM(B170:B182)</f>
        <v>1345</v>
      </c>
      <c r="C183" s="17">
        <f t="shared" ref="C183" si="133">SUM(C170:C182)</f>
        <v>1345</v>
      </c>
      <c r="D183" s="17">
        <f t="shared" ref="D183" si="134">SUM(D170:D182)</f>
        <v>1401</v>
      </c>
      <c r="E183" s="17">
        <f t="shared" ref="E183" si="135">SUM(E170:E182)</f>
        <v>1360</v>
      </c>
      <c r="F183" s="17">
        <f t="shared" ref="F183" si="136">SUM(F170:F182)</f>
        <v>5451</v>
      </c>
      <c r="G183" s="17">
        <f>SUM(G170:G182)</f>
        <v>6</v>
      </c>
      <c r="H183" s="18">
        <f t="shared" ref="H183" si="137">SUM(H170:H182)</f>
        <v>32</v>
      </c>
    </row>
    <row r="184" spans="1:10" thickBot="1" x14ac:dyDescent="0.4"/>
    <row r="185" spans="1:10" ht="14.45" x14ac:dyDescent="0.35">
      <c r="A185" s="20">
        <v>41608</v>
      </c>
      <c r="B185" s="21"/>
      <c r="C185" s="21" t="s">
        <v>116</v>
      </c>
      <c r="D185" s="21"/>
      <c r="E185" s="21" t="s">
        <v>86</v>
      </c>
      <c r="F185" s="21"/>
      <c r="G185" s="21">
        <v>10</v>
      </c>
      <c r="H185" s="22">
        <v>10</v>
      </c>
    </row>
    <row r="186" spans="1:10" thickBot="1" x14ac:dyDescent="0.4">
      <c r="A186" s="12" t="s">
        <v>26</v>
      </c>
      <c r="B186" s="23"/>
      <c r="C186" s="23"/>
      <c r="D186" s="23"/>
      <c r="E186" s="23"/>
      <c r="F186" s="23"/>
      <c r="G186" s="23" t="s">
        <v>40</v>
      </c>
      <c r="H186" s="24">
        <f>G185-(G201/2)</f>
        <v>2</v>
      </c>
    </row>
    <row r="187" spans="1:10" ht="15.75" thickBot="1" x14ac:dyDescent="0.3">
      <c r="A187" s="25"/>
      <c r="B187" s="25" t="s">
        <v>0</v>
      </c>
      <c r="C187" s="25" t="s">
        <v>1</v>
      </c>
      <c r="D187" s="25" t="s">
        <v>2</v>
      </c>
      <c r="E187" s="25" t="s">
        <v>3</v>
      </c>
      <c r="F187" s="25" t="s">
        <v>4</v>
      </c>
      <c r="G187" s="25" t="s">
        <v>5</v>
      </c>
      <c r="H187" s="25" t="s">
        <v>38</v>
      </c>
      <c r="J187" s="42" t="s">
        <v>125</v>
      </c>
    </row>
    <row r="188" spans="1:10" thickBot="1" x14ac:dyDescent="0.4">
      <c r="A188" s="19" t="s">
        <v>6</v>
      </c>
      <c r="B188" s="5">
        <v>197</v>
      </c>
      <c r="C188" s="5">
        <v>190</v>
      </c>
      <c r="D188" s="5">
        <v>184</v>
      </c>
      <c r="E188" s="5">
        <v>176</v>
      </c>
      <c r="F188" s="4">
        <f t="shared" ref="F188:F200" si="138">SUM(B188:E188)</f>
        <v>747</v>
      </c>
      <c r="G188" s="5">
        <v>1</v>
      </c>
      <c r="H188" s="6">
        <f t="shared" ref="H188:H200" si="139">COUNT(B188:E188)</f>
        <v>4</v>
      </c>
    </row>
    <row r="189" spans="1:10" thickBot="1" x14ac:dyDescent="0.4">
      <c r="A189" s="15" t="s">
        <v>7</v>
      </c>
      <c r="B189" s="4">
        <v>204</v>
      </c>
      <c r="C189" s="4">
        <v>189</v>
      </c>
      <c r="D189" s="4">
        <v>208</v>
      </c>
      <c r="E189" s="4">
        <v>213</v>
      </c>
      <c r="F189" s="4">
        <f t="shared" si="138"/>
        <v>814</v>
      </c>
      <c r="G189" s="5">
        <v>3</v>
      </c>
      <c r="H189" s="7">
        <f t="shared" si="139"/>
        <v>4</v>
      </c>
      <c r="J189" t="s">
        <v>126</v>
      </c>
    </row>
    <row r="190" spans="1:10" thickBot="1" x14ac:dyDescent="0.4">
      <c r="A190" s="15" t="s">
        <v>8</v>
      </c>
      <c r="B190" s="4">
        <v>170</v>
      </c>
      <c r="C190" s="4">
        <v>167</v>
      </c>
      <c r="D190" s="4">
        <v>216</v>
      </c>
      <c r="E190" s="4">
        <v>169</v>
      </c>
      <c r="F190" s="4">
        <f t="shared" si="138"/>
        <v>722</v>
      </c>
      <c r="G190" s="5">
        <v>2</v>
      </c>
      <c r="H190" s="7">
        <f t="shared" si="139"/>
        <v>4</v>
      </c>
      <c r="J190">
        <f>MAX(B201:E201)</f>
        <v>1542</v>
      </c>
    </row>
    <row r="191" spans="1:10" thickBot="1" x14ac:dyDescent="0.4">
      <c r="A191" s="15" t="s">
        <v>9</v>
      </c>
      <c r="B191" s="4">
        <v>231</v>
      </c>
      <c r="C191" s="4">
        <v>167</v>
      </c>
      <c r="D191" s="4">
        <v>177</v>
      </c>
      <c r="E191" s="4">
        <v>204</v>
      </c>
      <c r="F191" s="4">
        <f t="shared" si="138"/>
        <v>779</v>
      </c>
      <c r="G191" s="5">
        <v>2</v>
      </c>
      <c r="H191" s="7">
        <f t="shared" si="139"/>
        <v>4</v>
      </c>
    </row>
    <row r="192" spans="1:10" thickBot="1" x14ac:dyDescent="0.4">
      <c r="A192" s="15" t="s">
        <v>10</v>
      </c>
      <c r="B192" s="4">
        <v>200</v>
      </c>
      <c r="C192" s="4">
        <v>148</v>
      </c>
      <c r="D192" s="4">
        <v>204</v>
      </c>
      <c r="E192" s="4">
        <v>149</v>
      </c>
      <c r="F192" s="4">
        <f t="shared" si="138"/>
        <v>701</v>
      </c>
      <c r="G192" s="5">
        <v>1</v>
      </c>
      <c r="H192" s="7">
        <f t="shared" si="139"/>
        <v>4</v>
      </c>
      <c r="J192" t="s">
        <v>127</v>
      </c>
    </row>
    <row r="193" spans="1:22" thickBot="1" x14ac:dyDescent="0.4">
      <c r="A193" s="15" t="s">
        <v>11</v>
      </c>
      <c r="B193" s="4">
        <v>136</v>
      </c>
      <c r="C193" s="4">
        <v>202</v>
      </c>
      <c r="D193" s="4">
        <v>192</v>
      </c>
      <c r="E193" s="4">
        <v>173</v>
      </c>
      <c r="F193" s="4">
        <f t="shared" si="138"/>
        <v>703</v>
      </c>
      <c r="G193" s="5">
        <v>2</v>
      </c>
      <c r="H193" s="7">
        <f t="shared" si="139"/>
        <v>4</v>
      </c>
      <c r="J193">
        <f>MAX(B201+C201,C201+D201,D201+E201)</f>
        <v>2971</v>
      </c>
    </row>
    <row r="194" spans="1:22" thickBot="1" x14ac:dyDescent="0.4">
      <c r="A194" s="15" t="s">
        <v>12</v>
      </c>
      <c r="B194" s="4"/>
      <c r="C194" s="4"/>
      <c r="D194" s="4"/>
      <c r="E194" s="4"/>
      <c r="F194" s="4">
        <f t="shared" si="138"/>
        <v>0</v>
      </c>
      <c r="G194" s="5">
        <v>0</v>
      </c>
      <c r="H194" s="7">
        <f t="shared" si="139"/>
        <v>0</v>
      </c>
    </row>
    <row r="195" spans="1:22" ht="15.75" thickBot="1" x14ac:dyDescent="0.3">
      <c r="A195" s="15" t="s">
        <v>54</v>
      </c>
      <c r="B195" s="4"/>
      <c r="C195" s="4"/>
      <c r="D195" s="4"/>
      <c r="E195" s="4"/>
      <c r="F195" s="4">
        <f t="shared" si="138"/>
        <v>0</v>
      </c>
      <c r="G195" s="5">
        <v>0</v>
      </c>
      <c r="H195" s="7">
        <f t="shared" si="139"/>
        <v>0</v>
      </c>
      <c r="J195" t="s">
        <v>128</v>
      </c>
      <c r="O195" s="25" t="s">
        <v>151</v>
      </c>
    </row>
    <row r="196" spans="1:22" ht="15.75" thickBot="1" x14ac:dyDescent="0.3">
      <c r="A196" s="15" t="s">
        <v>13</v>
      </c>
      <c r="B196" s="4"/>
      <c r="C196" s="4"/>
      <c r="D196" s="4"/>
      <c r="E196" s="4"/>
      <c r="F196" s="4">
        <f t="shared" si="138"/>
        <v>0</v>
      </c>
      <c r="G196" s="5">
        <v>0</v>
      </c>
      <c r="H196" s="7">
        <f t="shared" si="139"/>
        <v>0</v>
      </c>
      <c r="J196">
        <f>MAX(B201+C201+D201,C201+D201+E201)</f>
        <v>4476</v>
      </c>
      <c r="O196" t="s">
        <v>139</v>
      </c>
      <c r="P196" t="s">
        <v>140</v>
      </c>
      <c r="Q196" t="s">
        <v>141</v>
      </c>
      <c r="R196" t="s">
        <v>142</v>
      </c>
      <c r="S196" t="s">
        <v>143</v>
      </c>
      <c r="T196" t="s">
        <v>144</v>
      </c>
    </row>
    <row r="197" spans="1:22" ht="15.75" thickBot="1" x14ac:dyDescent="0.3">
      <c r="A197" s="15" t="s">
        <v>85</v>
      </c>
      <c r="B197" s="4">
        <v>225</v>
      </c>
      <c r="C197" s="4">
        <v>210</v>
      </c>
      <c r="D197" s="4">
        <v>181</v>
      </c>
      <c r="E197" s="4">
        <v>201</v>
      </c>
      <c r="F197" s="4">
        <f t="shared" si="138"/>
        <v>817</v>
      </c>
      <c r="G197" s="5">
        <v>2</v>
      </c>
      <c r="H197" s="7">
        <f t="shared" si="139"/>
        <v>4</v>
      </c>
      <c r="O197" s="1">
        <f>AVERAGE(B201,B183,B164,B145,B126,B107,B89,B71,B53,B35,B17)</f>
        <v>1400</v>
      </c>
      <c r="P197" s="1">
        <f>AVERAGE(C201,C183,C164,C145,C126,C107,C89,C71,C53,C35,C17)</f>
        <v>1426.2727272727273</v>
      </c>
      <c r="Q197" s="1">
        <f>AVERAGE(D201,D183,D164,D145,D126,D107,D89,D71,D53,D35,D17)</f>
        <v>1407.1818181818182</v>
      </c>
      <c r="R197" s="1">
        <f>AVERAGE(E201,E183,E164,E145,E126,E107,E89,E71,E53,E35,E17)</f>
        <v>1402.2727272727273</v>
      </c>
      <c r="S197" s="1">
        <f>AVERAGE(F201,F183,F164,F145,F126,F107,F89,F71,F53,F35,F17)</f>
        <v>5635.727272727273</v>
      </c>
      <c r="T197" s="1">
        <f>S197/4</f>
        <v>1408.9318181818182</v>
      </c>
      <c r="U197" s="1">
        <f>T197*4</f>
        <v>5635.727272727273</v>
      </c>
    </row>
    <row r="198" spans="1:22" ht="15.75" thickBot="1" x14ac:dyDescent="0.3">
      <c r="A198" s="15" t="s">
        <v>96</v>
      </c>
      <c r="B198" s="4">
        <v>179</v>
      </c>
      <c r="C198" s="4">
        <v>140</v>
      </c>
      <c r="D198" s="4">
        <v>159</v>
      </c>
      <c r="E198" s="4">
        <v>165</v>
      </c>
      <c r="F198" s="4">
        <f t="shared" si="138"/>
        <v>643</v>
      </c>
      <c r="G198" s="5">
        <v>3</v>
      </c>
      <c r="H198" s="7">
        <f t="shared" si="139"/>
        <v>4</v>
      </c>
      <c r="J198" t="s">
        <v>129</v>
      </c>
      <c r="O198" s="1">
        <f>AVERAGE(B219,B237,B255,B273,B291,B309,B327,B345,B363,B381,B399)</f>
        <v>1415.4545454545455</v>
      </c>
      <c r="P198" s="1">
        <f>AVERAGE(C219,C237,C255,C273,C291,C309,C327,C345,C363,C381,C399)</f>
        <v>1409</v>
      </c>
      <c r="Q198" s="1">
        <f>AVERAGE(D219,D237,D255,D273,D291,D309,D327,D345,D363,D381,D399)</f>
        <v>1405.5454545454545</v>
      </c>
      <c r="R198" s="1">
        <f>AVERAGE(E219,E237,E255,E273,E291,E309,E327,E345,E363,E381,E399)</f>
        <v>1427.909090909091</v>
      </c>
      <c r="S198" s="1">
        <f>AVERAGE(F219,F237,F255,F273,F291,F309,F327,F345,F363,F381,F399)</f>
        <v>5657.909090909091</v>
      </c>
      <c r="T198" s="1">
        <f t="shared" ref="T198:T199" si="140">S198/4</f>
        <v>1414.4772727272727</v>
      </c>
      <c r="U198" s="1">
        <f t="shared" ref="U198:U199" si="141">T198*4</f>
        <v>5657.909090909091</v>
      </c>
      <c r="V198" s="1">
        <f>U198-U197</f>
        <v>22.181818181818016</v>
      </c>
    </row>
    <row r="199" spans="1:22" ht="15.75" thickBot="1" x14ac:dyDescent="0.3">
      <c r="A199" s="15" t="s">
        <v>103</v>
      </c>
      <c r="B199" s="4"/>
      <c r="C199" s="4"/>
      <c r="D199" s="4"/>
      <c r="E199" s="4"/>
      <c r="F199" s="4">
        <f t="shared" si="138"/>
        <v>0</v>
      </c>
      <c r="G199" s="5">
        <v>0</v>
      </c>
      <c r="H199" s="7">
        <f t="shared" si="139"/>
        <v>0</v>
      </c>
      <c r="J199">
        <f>F201</f>
        <v>5926</v>
      </c>
      <c r="O199" s="1">
        <f>AVERAGE(O197:O198)</f>
        <v>1407.7272727272727</v>
      </c>
      <c r="P199" s="1">
        <f t="shared" ref="P199:S199" si="142">AVERAGE(P197:P198)</f>
        <v>1417.6363636363635</v>
      </c>
      <c r="Q199" s="1">
        <f t="shared" si="142"/>
        <v>1406.3636363636365</v>
      </c>
      <c r="R199" s="1">
        <f t="shared" si="142"/>
        <v>1415.090909090909</v>
      </c>
      <c r="S199" s="1">
        <f t="shared" si="142"/>
        <v>5646.818181818182</v>
      </c>
      <c r="T199" s="1">
        <f t="shared" si="140"/>
        <v>1411.7045454545455</v>
      </c>
      <c r="U199" s="1">
        <f t="shared" si="141"/>
        <v>5646.818181818182</v>
      </c>
    </row>
    <row r="200" spans="1:22" ht="15.75" thickBot="1" x14ac:dyDescent="0.3">
      <c r="A200" s="16" t="s">
        <v>88</v>
      </c>
      <c r="B200" s="10"/>
      <c r="C200" s="10"/>
      <c r="D200" s="10"/>
      <c r="E200" s="10"/>
      <c r="F200" s="4">
        <f t="shared" si="138"/>
        <v>0</v>
      </c>
      <c r="G200" s="5">
        <v>0</v>
      </c>
      <c r="H200" s="11">
        <f t="shared" si="139"/>
        <v>0</v>
      </c>
    </row>
    <row r="201" spans="1:22" ht="15.75" thickBot="1" x14ac:dyDescent="0.3">
      <c r="A201" s="13" t="s">
        <v>39</v>
      </c>
      <c r="B201" s="17">
        <f>SUM(B188:B200)</f>
        <v>1542</v>
      </c>
      <c r="C201" s="17">
        <f t="shared" ref="C201" si="143">SUM(C188:C200)</f>
        <v>1413</v>
      </c>
      <c r="D201" s="17">
        <f t="shared" ref="D201" si="144">SUM(D188:D200)</f>
        <v>1521</v>
      </c>
      <c r="E201" s="17">
        <f t="shared" ref="E201" si="145">SUM(E188:E200)</f>
        <v>1450</v>
      </c>
      <c r="F201" s="17">
        <f t="shared" ref="F201" si="146">SUM(F188:F200)</f>
        <v>5926</v>
      </c>
      <c r="G201" s="17">
        <f>SUM(G188:G200)</f>
        <v>16</v>
      </c>
      <c r="H201" s="18">
        <f t="shared" ref="H201" si="147">SUM(H188:H200)</f>
        <v>32</v>
      </c>
      <c r="J201" t="s">
        <v>133</v>
      </c>
    </row>
    <row r="202" spans="1:22" ht="15.75" thickBot="1" x14ac:dyDescent="0.3">
      <c r="J202" t="s">
        <v>134</v>
      </c>
      <c r="M202" s="25" t="s">
        <v>152</v>
      </c>
    </row>
    <row r="203" spans="1:22" x14ac:dyDescent="0.25">
      <c r="A203" s="20">
        <v>41657</v>
      </c>
      <c r="B203" s="21"/>
      <c r="C203" s="21" t="s">
        <v>110</v>
      </c>
      <c r="D203" s="21"/>
      <c r="E203" s="21" t="s">
        <v>87</v>
      </c>
      <c r="F203" s="21"/>
      <c r="G203" s="21">
        <v>9</v>
      </c>
      <c r="H203" s="22">
        <v>11</v>
      </c>
      <c r="J203" t="s">
        <v>4</v>
      </c>
    </row>
    <row r="204" spans="1:22" ht="15.75" thickBot="1" x14ac:dyDescent="0.3">
      <c r="A204" s="12" t="s">
        <v>27</v>
      </c>
      <c r="B204" s="23"/>
      <c r="C204" s="23"/>
      <c r="D204" s="23"/>
      <c r="E204" s="23"/>
      <c r="F204" s="23"/>
      <c r="G204" s="23" t="s">
        <v>40</v>
      </c>
      <c r="H204" s="24">
        <f>G203-(G219/2)</f>
        <v>2</v>
      </c>
      <c r="M204" t="s">
        <v>146</v>
      </c>
      <c r="N204" t="s">
        <v>147</v>
      </c>
      <c r="O204" t="s">
        <v>148</v>
      </c>
      <c r="P204" t="s">
        <v>149</v>
      </c>
      <c r="Q204" t="s">
        <v>150</v>
      </c>
    </row>
    <row r="205" spans="1:22" ht="15.75" thickBot="1" x14ac:dyDescent="0.3">
      <c r="A205" s="25"/>
      <c r="B205" s="25" t="s">
        <v>0</v>
      </c>
      <c r="C205" s="25" t="s">
        <v>1</v>
      </c>
      <c r="D205" s="25" t="s">
        <v>2</v>
      </c>
      <c r="E205" s="25" t="s">
        <v>3</v>
      </c>
      <c r="F205" s="25" t="s">
        <v>4</v>
      </c>
      <c r="G205" s="25" t="s">
        <v>5</v>
      </c>
      <c r="H205" s="25" t="s">
        <v>38</v>
      </c>
      <c r="J205" s="42" t="s">
        <v>125</v>
      </c>
      <c r="M205" s="64">
        <f>A1</f>
        <v>41531</v>
      </c>
      <c r="N205" t="str">
        <f>C1</f>
        <v>BK Treff</v>
      </c>
      <c r="O205" t="str">
        <f>E1</f>
        <v>Eslöv</v>
      </c>
      <c r="P205">
        <f>F17</f>
        <v>5636</v>
      </c>
      <c r="Q205">
        <f>G1</f>
        <v>9</v>
      </c>
    </row>
    <row r="206" spans="1:22" thickBot="1" x14ac:dyDescent="0.4">
      <c r="A206" s="19" t="s">
        <v>6</v>
      </c>
      <c r="B206" s="5">
        <v>185</v>
      </c>
      <c r="C206" s="5">
        <v>147</v>
      </c>
      <c r="D206" s="5">
        <v>194</v>
      </c>
      <c r="E206" s="5">
        <v>133</v>
      </c>
      <c r="F206" s="5">
        <f t="shared" ref="F206" si="148">SUM(B206:E206)</f>
        <v>659</v>
      </c>
      <c r="G206" s="5">
        <v>2</v>
      </c>
      <c r="H206" s="6">
        <f t="shared" ref="H206:H218" si="149">COUNT(B206:E206)</f>
        <v>4</v>
      </c>
      <c r="M206" s="64">
        <f>A19</f>
        <v>41538</v>
      </c>
      <c r="N206" t="str">
        <f>C19</f>
        <v>BK 1927</v>
      </c>
      <c r="O206" t="str">
        <f>E19</f>
        <v>Eslöv</v>
      </c>
      <c r="P206">
        <f>F35</f>
        <v>5226</v>
      </c>
      <c r="Q206">
        <f>G19</f>
        <v>3</v>
      </c>
    </row>
    <row r="207" spans="1:22" thickBot="1" x14ac:dyDescent="0.4">
      <c r="A207" s="15" t="s">
        <v>7</v>
      </c>
      <c r="B207" s="4">
        <v>172</v>
      </c>
      <c r="C207" s="4">
        <v>157</v>
      </c>
      <c r="D207" s="4">
        <v>178</v>
      </c>
      <c r="E207" s="4">
        <v>181</v>
      </c>
      <c r="F207" s="4">
        <f>SUM(B207:E207)</f>
        <v>688</v>
      </c>
      <c r="G207" s="5">
        <v>1</v>
      </c>
      <c r="H207" s="7">
        <f t="shared" si="149"/>
        <v>4</v>
      </c>
      <c r="J207" t="s">
        <v>126</v>
      </c>
      <c r="M207" s="64">
        <f>A37</f>
        <v>41559</v>
      </c>
      <c r="N207" t="str">
        <f>C37</f>
        <v>T-Nabben</v>
      </c>
      <c r="O207" t="str">
        <f>E37</f>
        <v>Trelleborg</v>
      </c>
      <c r="P207">
        <f>F53</f>
        <v>5306</v>
      </c>
      <c r="Q207">
        <f>G37</f>
        <v>4</v>
      </c>
    </row>
    <row r="208" spans="1:22" thickBot="1" x14ac:dyDescent="0.4">
      <c r="A208" s="15" t="s">
        <v>8</v>
      </c>
      <c r="B208" s="4">
        <v>167</v>
      </c>
      <c r="C208" s="4">
        <v>205</v>
      </c>
      <c r="D208" s="4">
        <v>233</v>
      </c>
      <c r="E208" s="4">
        <v>203</v>
      </c>
      <c r="F208" s="4">
        <f t="shared" ref="F208:F218" si="150">SUM(B208:E208)</f>
        <v>808</v>
      </c>
      <c r="G208" s="5">
        <v>2</v>
      </c>
      <c r="H208" s="7">
        <f t="shared" si="149"/>
        <v>4</v>
      </c>
      <c r="J208">
        <f>MAX(B219:E219)</f>
        <v>1477</v>
      </c>
      <c r="M208" s="64">
        <f>A55</f>
        <v>41559</v>
      </c>
      <c r="N208" t="str">
        <f>C55</f>
        <v>La Visite F</v>
      </c>
      <c r="O208" t="str">
        <f>E55</f>
        <v>Trelleborg</v>
      </c>
      <c r="P208">
        <f>F71</f>
        <v>5794</v>
      </c>
      <c r="Q208">
        <f>G55</f>
        <v>16</v>
      </c>
    </row>
    <row r="209" spans="1:19" thickBot="1" x14ac:dyDescent="0.4">
      <c r="A209" s="15" t="s">
        <v>9</v>
      </c>
      <c r="B209" s="4">
        <v>145</v>
      </c>
      <c r="C209" s="4">
        <v>155</v>
      </c>
      <c r="D209" s="4"/>
      <c r="E209" s="4"/>
      <c r="F209" s="4">
        <f t="shared" si="150"/>
        <v>300</v>
      </c>
      <c r="G209" s="5">
        <v>0</v>
      </c>
      <c r="H209" s="7">
        <f t="shared" si="149"/>
        <v>2</v>
      </c>
      <c r="M209" s="64">
        <f>A73</f>
        <v>41566</v>
      </c>
      <c r="N209" t="str">
        <f>C73</f>
        <v>BK Adept</v>
      </c>
      <c r="O209" t="str">
        <f>E73</f>
        <v>Eslöv</v>
      </c>
      <c r="P209">
        <f>F89</f>
        <v>5513</v>
      </c>
      <c r="Q209">
        <f>G73</f>
        <v>9</v>
      </c>
    </row>
    <row r="210" spans="1:19" thickBot="1" x14ac:dyDescent="0.4">
      <c r="A210" s="15" t="s">
        <v>10</v>
      </c>
      <c r="B210" s="4">
        <v>238</v>
      </c>
      <c r="C210" s="4">
        <v>195</v>
      </c>
      <c r="D210" s="4">
        <v>149</v>
      </c>
      <c r="E210" s="4">
        <v>137</v>
      </c>
      <c r="F210" s="4">
        <f t="shared" si="150"/>
        <v>719</v>
      </c>
      <c r="G210" s="5">
        <v>2</v>
      </c>
      <c r="H210" s="7">
        <f t="shared" si="149"/>
        <v>4</v>
      </c>
      <c r="J210" t="s">
        <v>127</v>
      </c>
      <c r="M210" s="64">
        <f>A91</f>
        <v>41573</v>
      </c>
      <c r="N210" t="str">
        <f>C91</f>
        <v>BK Rapid</v>
      </c>
      <c r="O210" t="str">
        <f>E91</f>
        <v>Eslöv</v>
      </c>
      <c r="P210">
        <f>F107</f>
        <v>5586</v>
      </c>
      <c r="Q210">
        <f>G91</f>
        <v>7</v>
      </c>
    </row>
    <row r="211" spans="1:19" thickBot="1" x14ac:dyDescent="0.4">
      <c r="A211" s="15" t="s">
        <v>11</v>
      </c>
      <c r="B211" s="4"/>
      <c r="C211" s="4"/>
      <c r="D211" s="4"/>
      <c r="E211" s="4"/>
      <c r="F211" s="4">
        <f t="shared" si="150"/>
        <v>0</v>
      </c>
      <c r="G211" s="5">
        <v>0</v>
      </c>
      <c r="H211" s="7">
        <f t="shared" si="149"/>
        <v>0</v>
      </c>
      <c r="J211">
        <f>MAX(B219+C219,C219+D219,D219+E219)</f>
        <v>2906</v>
      </c>
      <c r="M211" s="64">
        <f>A110</f>
        <v>41594</v>
      </c>
      <c r="N211" t="str">
        <f>C110</f>
        <v>BK Grabbers</v>
      </c>
      <c r="O211" t="str">
        <f>E110</f>
        <v>Eslöv</v>
      </c>
      <c r="P211">
        <f>F126</f>
        <v>5631</v>
      </c>
      <c r="Q211">
        <f>G110</f>
        <v>1</v>
      </c>
    </row>
    <row r="212" spans="1:19" thickBot="1" x14ac:dyDescent="0.4">
      <c r="A212" s="15" t="s">
        <v>12</v>
      </c>
      <c r="B212" s="4"/>
      <c r="C212" s="4"/>
      <c r="D212" s="4"/>
      <c r="E212" s="4"/>
      <c r="F212" s="4">
        <f t="shared" si="150"/>
        <v>0</v>
      </c>
      <c r="G212" s="5">
        <v>0</v>
      </c>
      <c r="H212" s="7">
        <f t="shared" si="149"/>
        <v>0</v>
      </c>
      <c r="M212" s="64">
        <f>A129</f>
        <v>41601</v>
      </c>
      <c r="N212" t="str">
        <f>C129</f>
        <v>BK Bowino F</v>
      </c>
      <c r="O212" t="str">
        <f>E129</f>
        <v>Svedala</v>
      </c>
      <c r="P212">
        <f>F145</f>
        <v>6121</v>
      </c>
      <c r="Q212">
        <f>G129</f>
        <v>5</v>
      </c>
    </row>
    <row r="213" spans="1:19" thickBot="1" x14ac:dyDescent="0.4">
      <c r="A213" s="15" t="s">
        <v>54</v>
      </c>
      <c r="B213" s="4">
        <v>190</v>
      </c>
      <c r="C213" s="4">
        <v>175</v>
      </c>
      <c r="D213" s="4">
        <v>205</v>
      </c>
      <c r="E213" s="4">
        <v>139</v>
      </c>
      <c r="F213" s="4">
        <f t="shared" si="150"/>
        <v>709</v>
      </c>
      <c r="G213" s="5">
        <v>2</v>
      </c>
      <c r="H213" s="7">
        <f t="shared" si="149"/>
        <v>4</v>
      </c>
      <c r="J213" t="s">
        <v>128</v>
      </c>
      <c r="M213" s="64">
        <f>A148</f>
        <v>41601</v>
      </c>
      <c r="N213" t="str">
        <f>C148</f>
        <v>Cimbria BK</v>
      </c>
      <c r="O213" t="str">
        <f>E148</f>
        <v>Simrishamn</v>
      </c>
      <c r="P213">
        <f>F164</f>
        <v>5803</v>
      </c>
      <c r="Q213">
        <f>G148</f>
        <v>6</v>
      </c>
    </row>
    <row r="214" spans="1:19" thickBot="1" x14ac:dyDescent="0.4">
      <c r="A214" s="15" t="s">
        <v>13</v>
      </c>
      <c r="B214" s="4"/>
      <c r="C214" s="4"/>
      <c r="D214" s="4"/>
      <c r="E214" s="4"/>
      <c r="F214" s="4">
        <f t="shared" si="150"/>
        <v>0</v>
      </c>
      <c r="G214" s="5">
        <v>0</v>
      </c>
      <c r="H214" s="7">
        <f t="shared" si="149"/>
        <v>0</v>
      </c>
      <c r="J214">
        <f>MAX(B219+C219+D219,C219+D219+E219)</f>
        <v>4322</v>
      </c>
      <c r="M214" s="64">
        <f>A167</f>
        <v>41608</v>
      </c>
      <c r="N214" t="str">
        <f>C167</f>
        <v>BK 1927</v>
      </c>
      <c r="O214" t="str">
        <f>E167</f>
        <v>Malmö - Baltiskan</v>
      </c>
      <c r="P214">
        <f>F183</f>
        <v>5451</v>
      </c>
      <c r="Q214">
        <f>G167</f>
        <v>3</v>
      </c>
    </row>
    <row r="215" spans="1:19" thickBot="1" x14ac:dyDescent="0.4">
      <c r="A215" s="15" t="s">
        <v>85</v>
      </c>
      <c r="B215" s="4">
        <v>152</v>
      </c>
      <c r="C215" s="4">
        <v>214</v>
      </c>
      <c r="D215" s="4">
        <v>192</v>
      </c>
      <c r="E215" s="4">
        <v>178</v>
      </c>
      <c r="F215" s="4">
        <f t="shared" si="150"/>
        <v>736</v>
      </c>
      <c r="G215" s="5">
        <v>2</v>
      </c>
      <c r="H215" s="7">
        <f t="shared" si="149"/>
        <v>4</v>
      </c>
      <c r="M215" s="64">
        <f>A185</f>
        <v>41608</v>
      </c>
      <c r="N215" t="str">
        <f>C185</f>
        <v>Tetra Laval BK</v>
      </c>
      <c r="O215" t="str">
        <f>E185</f>
        <v>Lund</v>
      </c>
      <c r="P215">
        <f>F201</f>
        <v>5926</v>
      </c>
      <c r="Q215">
        <f>G185</f>
        <v>10</v>
      </c>
      <c r="R215" s="2">
        <f>AVERAGE(P205:P215)</f>
        <v>5635.727272727273</v>
      </c>
      <c r="S215" s="1">
        <f>AVERAGE(Q205:Q215)</f>
        <v>6.6363636363636367</v>
      </c>
    </row>
    <row r="216" spans="1:19" thickBot="1" x14ac:dyDescent="0.4">
      <c r="A216" s="15" t="s">
        <v>96</v>
      </c>
      <c r="B216" s="4">
        <v>167</v>
      </c>
      <c r="C216" s="4">
        <v>181</v>
      </c>
      <c r="D216" s="4">
        <v>156</v>
      </c>
      <c r="E216" s="4">
        <v>186</v>
      </c>
      <c r="F216" s="4">
        <f t="shared" si="150"/>
        <v>690</v>
      </c>
      <c r="G216" s="5">
        <v>1</v>
      </c>
      <c r="H216" s="7">
        <f t="shared" si="149"/>
        <v>4</v>
      </c>
      <c r="J216" t="s">
        <v>129</v>
      </c>
      <c r="M216" s="64">
        <f>A203</f>
        <v>41657</v>
      </c>
      <c r="N216" s="64" t="str">
        <f>C203</f>
        <v>BK MAI</v>
      </c>
      <c r="O216" s="64" t="str">
        <f>E203</f>
        <v>Eslöv</v>
      </c>
      <c r="P216">
        <f>F219</f>
        <v>5712</v>
      </c>
      <c r="Q216">
        <f>G203</f>
        <v>9</v>
      </c>
      <c r="S216" s="64"/>
    </row>
    <row r="217" spans="1:19" thickBot="1" x14ac:dyDescent="0.4">
      <c r="A217" s="15" t="s">
        <v>103</v>
      </c>
      <c r="B217" s="4"/>
      <c r="C217" s="4"/>
      <c r="D217" s="4">
        <v>170</v>
      </c>
      <c r="E217" s="4">
        <v>233</v>
      </c>
      <c r="F217" s="4">
        <f t="shared" si="150"/>
        <v>403</v>
      </c>
      <c r="G217" s="5">
        <v>2</v>
      </c>
      <c r="H217" s="7">
        <f t="shared" si="149"/>
        <v>2</v>
      </c>
      <c r="J217">
        <f>F219</f>
        <v>5712</v>
      </c>
      <c r="M217" s="64">
        <f>A221</f>
        <v>41664</v>
      </c>
      <c r="N217" s="64" t="str">
        <f>C221</f>
        <v>BK Grabbers</v>
      </c>
      <c r="O217" s="64" t="str">
        <f>E221</f>
        <v>Eslöv</v>
      </c>
      <c r="P217">
        <f>F237</f>
        <v>5683</v>
      </c>
      <c r="Q217">
        <f>G221</f>
        <v>4</v>
      </c>
      <c r="S217" s="64"/>
    </row>
    <row r="218" spans="1:19" thickBot="1" x14ac:dyDescent="0.4">
      <c r="A218" s="16" t="s">
        <v>88</v>
      </c>
      <c r="B218" s="10"/>
      <c r="C218" s="10"/>
      <c r="D218" s="10"/>
      <c r="E218" s="10"/>
      <c r="F218" s="4">
        <f t="shared" si="150"/>
        <v>0</v>
      </c>
      <c r="G218" s="5">
        <v>0</v>
      </c>
      <c r="H218" s="11">
        <f t="shared" si="149"/>
        <v>0</v>
      </c>
      <c r="M218" s="64">
        <f>A239</f>
        <v>41671</v>
      </c>
      <c r="N218" s="64" t="str">
        <f>C239</f>
        <v>BS Olymp F</v>
      </c>
      <c r="O218" s="64" t="str">
        <f>E239</f>
        <v>Eslöv</v>
      </c>
      <c r="P218">
        <f>F255</f>
        <v>5555</v>
      </c>
      <c r="Q218">
        <f>G239</f>
        <v>9</v>
      </c>
      <c r="S218" s="64"/>
    </row>
    <row r="219" spans="1:19" thickBot="1" x14ac:dyDescent="0.4">
      <c r="A219" s="13" t="s">
        <v>39</v>
      </c>
      <c r="B219" s="17">
        <f>SUM(B206:B218)</f>
        <v>1416</v>
      </c>
      <c r="C219" s="17">
        <f t="shared" ref="C219" si="151">SUM(C206:C218)</f>
        <v>1429</v>
      </c>
      <c r="D219" s="17">
        <f t="shared" ref="D219" si="152">SUM(D206:D218)</f>
        <v>1477</v>
      </c>
      <c r="E219" s="17">
        <f t="shared" ref="E219" si="153">SUM(E206:E218)</f>
        <v>1390</v>
      </c>
      <c r="F219" s="17">
        <f t="shared" ref="F219" si="154">SUM(F206:F218)</f>
        <v>5712</v>
      </c>
      <c r="G219" s="17">
        <f>SUM(G206:G218)</f>
        <v>14</v>
      </c>
      <c r="H219" s="18">
        <f t="shared" ref="H219" si="155">SUM(H206:H218)</f>
        <v>32</v>
      </c>
      <c r="M219" s="64">
        <f>A257</f>
        <v>41699</v>
      </c>
      <c r="N219" s="64" t="str">
        <f>C257</f>
        <v>BK Adept</v>
      </c>
      <c r="O219" s="64" t="str">
        <f>E257</f>
        <v>Staffanstorp</v>
      </c>
      <c r="P219">
        <f>F273</f>
        <v>5848</v>
      </c>
      <c r="Q219">
        <f>G257</f>
        <v>12</v>
      </c>
      <c r="S219" s="64"/>
    </row>
    <row r="220" spans="1:19" thickBot="1" x14ac:dyDescent="0.4">
      <c r="M220" s="64">
        <f>A275</f>
        <v>41699</v>
      </c>
      <c r="N220" s="64" t="str">
        <f>C275</f>
        <v>BK Viljan</v>
      </c>
      <c r="O220" s="64" t="str">
        <f>E275</f>
        <v>Staffanstorp</v>
      </c>
      <c r="P220">
        <f>F291</f>
        <v>5669</v>
      </c>
      <c r="Q220">
        <f>G275</f>
        <v>14</v>
      </c>
      <c r="S220" s="64"/>
    </row>
    <row r="221" spans="1:19" x14ac:dyDescent="0.25">
      <c r="A221" s="20">
        <v>41664</v>
      </c>
      <c r="B221" s="21"/>
      <c r="C221" s="21" t="s">
        <v>104</v>
      </c>
      <c r="D221" s="21"/>
      <c r="E221" s="21" t="s">
        <v>87</v>
      </c>
      <c r="F221" s="21"/>
      <c r="G221" s="21">
        <v>4</v>
      </c>
      <c r="H221" s="22">
        <v>16</v>
      </c>
      <c r="M221" s="64">
        <f>A293</f>
        <v>41707</v>
      </c>
      <c r="N221" s="64" t="str">
        <f>C293</f>
        <v>BK Sösdala</v>
      </c>
      <c r="O221" s="64" t="str">
        <f>E293</f>
        <v>Eslöv</v>
      </c>
      <c r="P221">
        <f>F309</f>
        <v>5805</v>
      </c>
      <c r="Q221">
        <f>G293</f>
        <v>18</v>
      </c>
      <c r="S221" s="64"/>
    </row>
    <row r="222" spans="1:19" thickBot="1" x14ac:dyDescent="0.4">
      <c r="A222" s="12" t="s">
        <v>28</v>
      </c>
      <c r="B222" s="23"/>
      <c r="C222" s="23"/>
      <c r="D222" s="23"/>
      <c r="E222" s="23"/>
      <c r="F222" s="23"/>
      <c r="G222" s="23" t="s">
        <v>40</v>
      </c>
      <c r="H222" s="24">
        <f>G221-(G237/2)</f>
        <v>0</v>
      </c>
      <c r="M222" s="64">
        <f>A311</f>
        <v>41713</v>
      </c>
      <c r="N222" s="64" t="str">
        <f>C311</f>
        <v>BK Viljan</v>
      </c>
      <c r="O222" s="64" t="str">
        <f>E311</f>
        <v>Eslöv</v>
      </c>
      <c r="P222">
        <f>F327</f>
        <v>5413</v>
      </c>
      <c r="Q222">
        <f>G311</f>
        <v>16</v>
      </c>
      <c r="S222" s="64"/>
    </row>
    <row r="223" spans="1:19" ht="15.75" thickBot="1" x14ac:dyDescent="0.3">
      <c r="A223" s="25"/>
      <c r="B223" s="25" t="s">
        <v>0</v>
      </c>
      <c r="C223" s="25" t="s">
        <v>1</v>
      </c>
      <c r="D223" s="25" t="s">
        <v>2</v>
      </c>
      <c r="E223" s="25" t="s">
        <v>3</v>
      </c>
      <c r="F223" s="25" t="s">
        <v>4</v>
      </c>
      <c r="G223" s="25" t="s">
        <v>5</v>
      </c>
      <c r="H223" s="25" t="s">
        <v>38</v>
      </c>
      <c r="J223" s="42" t="s">
        <v>125</v>
      </c>
      <c r="M223" s="64">
        <f>A329</f>
        <v>41727</v>
      </c>
      <c r="N223" s="64" t="str">
        <f>C329</f>
        <v>BK ABeCe</v>
      </c>
      <c r="O223" s="64" t="str">
        <f>E329</f>
        <v>Eslöv</v>
      </c>
      <c r="P223">
        <f>F345</f>
        <v>5555</v>
      </c>
      <c r="Q223">
        <f>G329</f>
        <v>6</v>
      </c>
      <c r="S223" s="64"/>
    </row>
    <row r="224" spans="1:19" thickBot="1" x14ac:dyDescent="0.4">
      <c r="A224" s="19" t="s">
        <v>6</v>
      </c>
      <c r="B224" s="5"/>
      <c r="C224" s="5"/>
      <c r="D224" s="5"/>
      <c r="E224" s="5"/>
      <c r="F224" s="5">
        <f t="shared" ref="F224:F236" si="156">SUM(B224:E224)</f>
        <v>0</v>
      </c>
      <c r="G224" s="5">
        <v>0</v>
      </c>
      <c r="H224" s="6">
        <f t="shared" ref="H224:H236" si="157">COUNT(B224:E224)</f>
        <v>0</v>
      </c>
      <c r="M224" s="64">
        <f>A347</f>
        <v>41734</v>
      </c>
      <c r="N224" s="64" t="str">
        <f>C347</f>
        <v>Tetra Laval BK</v>
      </c>
      <c r="O224" s="64" t="str">
        <f>E347</f>
        <v>Eslöv</v>
      </c>
      <c r="P224">
        <f>F363</f>
        <v>5604</v>
      </c>
      <c r="Q224">
        <f>G347</f>
        <v>11</v>
      </c>
      <c r="S224" s="64"/>
    </row>
    <row r="225" spans="1:19" thickBot="1" x14ac:dyDescent="0.4">
      <c r="A225" s="15" t="s">
        <v>7</v>
      </c>
      <c r="B225" s="4">
        <v>162</v>
      </c>
      <c r="C225" s="4">
        <v>167</v>
      </c>
      <c r="D225" s="4">
        <v>206</v>
      </c>
      <c r="E225" s="4">
        <v>174</v>
      </c>
      <c r="F225" s="4">
        <f t="shared" si="156"/>
        <v>709</v>
      </c>
      <c r="G225" s="5">
        <v>0</v>
      </c>
      <c r="H225" s="7">
        <f t="shared" si="157"/>
        <v>4</v>
      </c>
      <c r="J225" t="s">
        <v>126</v>
      </c>
      <c r="M225" s="64">
        <f>A365</f>
        <v>41741</v>
      </c>
      <c r="N225" s="64" t="str">
        <f>C365</f>
        <v>Team Ystad F</v>
      </c>
      <c r="O225" s="64" t="str">
        <f>E365</f>
        <v>Tomelilla</v>
      </c>
      <c r="P225">
        <f>F381</f>
        <v>5714</v>
      </c>
      <c r="Q225">
        <f>G365</f>
        <v>9</v>
      </c>
      <c r="S225" s="64"/>
    </row>
    <row r="226" spans="1:19" thickBot="1" x14ac:dyDescent="0.4">
      <c r="A226" s="15" t="s">
        <v>8</v>
      </c>
      <c r="B226" s="4">
        <v>166</v>
      </c>
      <c r="C226" s="4">
        <v>169</v>
      </c>
      <c r="D226" s="4">
        <v>182</v>
      </c>
      <c r="E226" s="4">
        <v>165</v>
      </c>
      <c r="F226" s="4">
        <f t="shared" si="156"/>
        <v>682</v>
      </c>
      <c r="G226" s="5">
        <v>0</v>
      </c>
      <c r="H226" s="7">
        <f t="shared" si="157"/>
        <v>4</v>
      </c>
      <c r="J226">
        <f>MAX(B237:E237)</f>
        <v>1492</v>
      </c>
      <c r="M226" s="64">
        <f>A383</f>
        <v>41741</v>
      </c>
      <c r="N226" s="64" t="str">
        <f>C383</f>
        <v>Tomelilla KS</v>
      </c>
      <c r="O226" s="64" t="str">
        <f>E383</f>
        <v>Tomelilla</v>
      </c>
      <c r="P226">
        <f>F399</f>
        <v>5679</v>
      </c>
      <c r="Q226">
        <f>G383</f>
        <v>15</v>
      </c>
      <c r="R226" s="2">
        <f>AVERAGE(P216:P226)</f>
        <v>5657.909090909091</v>
      </c>
      <c r="S226" s="1">
        <f>AVERAGE(Q216:Q226)</f>
        <v>11.181818181818182</v>
      </c>
    </row>
    <row r="227" spans="1:19" thickBot="1" x14ac:dyDescent="0.4">
      <c r="A227" s="15" t="s">
        <v>9</v>
      </c>
      <c r="B227" s="4"/>
      <c r="C227" s="4"/>
      <c r="D227" s="4"/>
      <c r="E227" s="4"/>
      <c r="F227" s="4">
        <f t="shared" si="156"/>
        <v>0</v>
      </c>
      <c r="G227" s="5">
        <v>0</v>
      </c>
      <c r="H227" s="7">
        <f t="shared" si="157"/>
        <v>0</v>
      </c>
      <c r="P227" s="1">
        <f>AVERAGE(P205:P226)</f>
        <v>5646.818181818182</v>
      </c>
      <c r="Q227" s="1">
        <f>AVERAGE(Q205:Q226)</f>
        <v>8.9090909090909083</v>
      </c>
    </row>
    <row r="228" spans="1:19" thickBot="1" x14ac:dyDescent="0.4">
      <c r="A228" s="15" t="s">
        <v>10</v>
      </c>
      <c r="B228" s="4">
        <v>199</v>
      </c>
      <c r="C228" s="4">
        <v>182</v>
      </c>
      <c r="D228" s="4">
        <v>170</v>
      </c>
      <c r="E228" s="4">
        <v>147</v>
      </c>
      <c r="F228" s="4">
        <f t="shared" si="156"/>
        <v>698</v>
      </c>
      <c r="G228" s="5">
        <v>0</v>
      </c>
      <c r="H228" s="7">
        <f t="shared" si="157"/>
        <v>4</v>
      </c>
      <c r="J228" t="s">
        <v>127</v>
      </c>
    </row>
    <row r="229" spans="1:19" thickBot="1" x14ac:dyDescent="0.4">
      <c r="A229" s="15" t="s">
        <v>11</v>
      </c>
      <c r="B229" s="4">
        <v>215</v>
      </c>
      <c r="C229" s="4">
        <v>167</v>
      </c>
      <c r="D229" s="4">
        <v>187</v>
      </c>
      <c r="E229" s="4">
        <v>201</v>
      </c>
      <c r="F229" s="4">
        <f t="shared" si="156"/>
        <v>770</v>
      </c>
      <c r="G229" s="5">
        <v>2</v>
      </c>
      <c r="H229" s="7">
        <f t="shared" si="157"/>
        <v>4</v>
      </c>
      <c r="J229">
        <f>MAX(B237+C237,C237+D237,D237+E237)</f>
        <v>2898</v>
      </c>
    </row>
    <row r="230" spans="1:19" thickBot="1" x14ac:dyDescent="0.4">
      <c r="A230" s="15" t="s">
        <v>12</v>
      </c>
      <c r="B230" s="4"/>
      <c r="C230" s="4"/>
      <c r="D230" s="4"/>
      <c r="E230" s="4"/>
      <c r="F230" s="4">
        <f>SUM(B230:E230)</f>
        <v>0</v>
      </c>
      <c r="G230" s="5">
        <v>0</v>
      </c>
      <c r="H230" s="7">
        <f t="shared" si="157"/>
        <v>0</v>
      </c>
    </row>
    <row r="231" spans="1:19" thickBot="1" x14ac:dyDescent="0.4">
      <c r="A231" s="15" t="s">
        <v>54</v>
      </c>
      <c r="B231" s="4">
        <v>210</v>
      </c>
      <c r="C231" s="4">
        <v>157</v>
      </c>
      <c r="D231" s="4">
        <v>196</v>
      </c>
      <c r="E231" s="4">
        <v>199</v>
      </c>
      <c r="F231" s="4">
        <f t="shared" si="156"/>
        <v>762</v>
      </c>
      <c r="G231" s="5">
        <v>2</v>
      </c>
      <c r="H231" s="7">
        <f t="shared" si="157"/>
        <v>4</v>
      </c>
      <c r="J231" t="s">
        <v>128</v>
      </c>
    </row>
    <row r="232" spans="1:19" thickBot="1" x14ac:dyDescent="0.4">
      <c r="A232" s="15" t="s">
        <v>13</v>
      </c>
      <c r="B232" s="4">
        <v>167</v>
      </c>
      <c r="C232" s="4">
        <v>178</v>
      </c>
      <c r="D232" s="4">
        <v>204</v>
      </c>
      <c r="E232" s="4">
        <v>185</v>
      </c>
      <c r="F232" s="4">
        <f t="shared" si="156"/>
        <v>734</v>
      </c>
      <c r="G232" s="5">
        <v>2</v>
      </c>
      <c r="H232" s="7">
        <f t="shared" si="157"/>
        <v>4</v>
      </c>
      <c r="J232">
        <f>MAX(B237+C237+D237,C237+D237+E237)</f>
        <v>4277</v>
      </c>
    </row>
    <row r="233" spans="1:19" thickBot="1" x14ac:dyDescent="0.4">
      <c r="A233" s="15" t="s">
        <v>85</v>
      </c>
      <c r="B233" s="4">
        <v>139</v>
      </c>
      <c r="C233" s="4">
        <v>171</v>
      </c>
      <c r="D233" s="4">
        <v>172</v>
      </c>
      <c r="E233" s="4">
        <v>183</v>
      </c>
      <c r="F233" s="4">
        <f t="shared" si="156"/>
        <v>665</v>
      </c>
      <c r="G233" s="5">
        <v>2</v>
      </c>
      <c r="H233" s="7">
        <f t="shared" si="157"/>
        <v>4</v>
      </c>
    </row>
    <row r="234" spans="1:19" thickBot="1" x14ac:dyDescent="0.4">
      <c r="A234" s="15" t="s">
        <v>96</v>
      </c>
      <c r="B234" s="4">
        <v>175</v>
      </c>
      <c r="C234" s="4">
        <v>161</v>
      </c>
      <c r="D234" s="4">
        <v>175</v>
      </c>
      <c r="E234" s="4">
        <v>152</v>
      </c>
      <c r="F234" s="4">
        <f t="shared" si="156"/>
        <v>663</v>
      </c>
      <c r="G234" s="5">
        <v>0</v>
      </c>
      <c r="H234" s="7">
        <f t="shared" si="157"/>
        <v>4</v>
      </c>
      <c r="J234" t="s">
        <v>129</v>
      </c>
    </row>
    <row r="235" spans="1:19" thickBot="1" x14ac:dyDescent="0.4">
      <c r="A235" s="15" t="s">
        <v>103</v>
      </c>
      <c r="B235" s="4"/>
      <c r="C235" s="4"/>
      <c r="D235" s="4"/>
      <c r="E235" s="4"/>
      <c r="F235" s="4">
        <f t="shared" si="156"/>
        <v>0</v>
      </c>
      <c r="G235" s="5">
        <v>0</v>
      </c>
      <c r="H235" s="7">
        <f t="shared" si="157"/>
        <v>0</v>
      </c>
      <c r="J235">
        <f>F237</f>
        <v>5683</v>
      </c>
    </row>
    <row r="236" spans="1:19" thickBot="1" x14ac:dyDescent="0.4">
      <c r="A236" s="16" t="s">
        <v>88</v>
      </c>
      <c r="B236" s="10"/>
      <c r="C236" s="10"/>
      <c r="D236" s="10"/>
      <c r="E236" s="10"/>
      <c r="F236" s="4">
        <f t="shared" si="156"/>
        <v>0</v>
      </c>
      <c r="G236" s="5">
        <v>0</v>
      </c>
      <c r="H236" s="11">
        <f t="shared" si="157"/>
        <v>0</v>
      </c>
    </row>
    <row r="237" spans="1:19" thickBot="1" x14ac:dyDescent="0.4">
      <c r="A237" s="13" t="s">
        <v>39</v>
      </c>
      <c r="B237" s="17">
        <f>SUM(B224:B236)</f>
        <v>1433</v>
      </c>
      <c r="C237" s="17">
        <f t="shared" ref="C237" si="158">SUM(C224:C236)</f>
        <v>1352</v>
      </c>
      <c r="D237" s="17">
        <f t="shared" ref="D237" si="159">SUM(D224:D236)</f>
        <v>1492</v>
      </c>
      <c r="E237" s="17">
        <f t="shared" ref="E237" si="160">SUM(E224:E236)</f>
        <v>1406</v>
      </c>
      <c r="F237" s="17">
        <f t="shared" ref="F237" si="161">SUM(F224:F236)</f>
        <v>5683</v>
      </c>
      <c r="G237" s="17">
        <f>SUM(G224:G236)</f>
        <v>8</v>
      </c>
      <c r="H237" s="18">
        <f t="shared" ref="H237" si="162">SUM(H224:H236)</f>
        <v>32</v>
      </c>
    </row>
    <row r="238" spans="1:19" thickBot="1" x14ac:dyDescent="0.4"/>
    <row r="239" spans="1:19" x14ac:dyDescent="0.25">
      <c r="A239" s="20">
        <v>41671</v>
      </c>
      <c r="B239" s="21"/>
      <c r="C239" s="21" t="s">
        <v>111</v>
      </c>
      <c r="D239" s="21"/>
      <c r="E239" s="21" t="s">
        <v>87</v>
      </c>
      <c r="F239" s="21"/>
      <c r="G239" s="21">
        <v>9</v>
      </c>
      <c r="H239" s="22">
        <v>11</v>
      </c>
    </row>
    <row r="240" spans="1:19" thickBot="1" x14ac:dyDescent="0.4">
      <c r="A240" s="12" t="s">
        <v>29</v>
      </c>
      <c r="B240" s="23"/>
      <c r="C240" s="23"/>
      <c r="D240" s="23"/>
      <c r="E240" s="23"/>
      <c r="F240" s="23"/>
      <c r="G240" s="23" t="s">
        <v>40</v>
      </c>
      <c r="H240" s="24">
        <f>G239-(G255/2)</f>
        <v>1</v>
      </c>
    </row>
    <row r="241" spans="1:10" ht="15.75" thickBot="1" x14ac:dyDescent="0.3">
      <c r="A241" s="25"/>
      <c r="B241" s="25" t="s">
        <v>0</v>
      </c>
      <c r="C241" s="25" t="s">
        <v>1</v>
      </c>
      <c r="D241" s="25" t="s">
        <v>2</v>
      </c>
      <c r="E241" s="25" t="s">
        <v>3</v>
      </c>
      <c r="F241" s="25" t="s">
        <v>4</v>
      </c>
      <c r="G241" s="25" t="s">
        <v>5</v>
      </c>
      <c r="H241" s="25" t="s">
        <v>38</v>
      </c>
      <c r="J241" s="42" t="s">
        <v>125</v>
      </c>
    </row>
    <row r="242" spans="1:10" thickBot="1" x14ac:dyDescent="0.4">
      <c r="A242" s="19" t="s">
        <v>6</v>
      </c>
      <c r="B242" s="5"/>
      <c r="C242" s="5"/>
      <c r="D242" s="5"/>
      <c r="E242" s="5"/>
      <c r="F242" s="5">
        <f t="shared" ref="F242:F251" si="163">SUM(B242:E242)</f>
        <v>0</v>
      </c>
      <c r="G242" s="5">
        <v>0</v>
      </c>
      <c r="H242" s="6">
        <f t="shared" ref="H242:H254" si="164">COUNT(B242:E242)</f>
        <v>0</v>
      </c>
    </row>
    <row r="243" spans="1:10" thickBot="1" x14ac:dyDescent="0.4">
      <c r="A243" s="15" t="s">
        <v>7</v>
      </c>
      <c r="B243" s="4">
        <v>199</v>
      </c>
      <c r="C243" s="4">
        <v>202</v>
      </c>
      <c r="D243" s="4">
        <v>186</v>
      </c>
      <c r="E243" s="4">
        <v>159</v>
      </c>
      <c r="F243" s="4">
        <f t="shared" si="163"/>
        <v>746</v>
      </c>
      <c r="G243" s="5">
        <v>1</v>
      </c>
      <c r="H243" s="7">
        <f t="shared" si="164"/>
        <v>4</v>
      </c>
      <c r="J243" t="s">
        <v>126</v>
      </c>
    </row>
    <row r="244" spans="1:10" thickBot="1" x14ac:dyDescent="0.4">
      <c r="A244" s="15" t="s">
        <v>8</v>
      </c>
      <c r="B244" s="4">
        <v>225</v>
      </c>
      <c r="C244" s="4">
        <v>171</v>
      </c>
      <c r="D244" s="4">
        <v>172</v>
      </c>
      <c r="E244" s="4">
        <v>181</v>
      </c>
      <c r="F244" s="4">
        <f t="shared" si="163"/>
        <v>749</v>
      </c>
      <c r="G244" s="5">
        <v>3</v>
      </c>
      <c r="H244" s="7">
        <f t="shared" si="164"/>
        <v>4</v>
      </c>
      <c r="J244">
        <f>MAX(B255:E255)</f>
        <v>1475</v>
      </c>
    </row>
    <row r="245" spans="1:10" thickBot="1" x14ac:dyDescent="0.4">
      <c r="A245" s="15" t="s">
        <v>9</v>
      </c>
      <c r="B245" s="4">
        <v>153</v>
      </c>
      <c r="C245" s="4">
        <v>126</v>
      </c>
      <c r="D245" s="4">
        <v>191</v>
      </c>
      <c r="E245" s="4">
        <v>182</v>
      </c>
      <c r="F245" s="4">
        <f t="shared" si="163"/>
        <v>652</v>
      </c>
      <c r="G245" s="5">
        <v>3</v>
      </c>
      <c r="H245" s="7">
        <f t="shared" si="164"/>
        <v>4</v>
      </c>
    </row>
    <row r="246" spans="1:10" thickBot="1" x14ac:dyDescent="0.4">
      <c r="A246" s="15" t="s">
        <v>10</v>
      </c>
      <c r="B246" s="4">
        <v>173</v>
      </c>
      <c r="C246" s="4">
        <v>126</v>
      </c>
      <c r="D246" s="4">
        <v>132</v>
      </c>
      <c r="E246" s="4">
        <v>140</v>
      </c>
      <c r="F246" s="4">
        <f t="shared" si="163"/>
        <v>571</v>
      </c>
      <c r="G246" s="5">
        <v>0</v>
      </c>
      <c r="H246" s="7">
        <f t="shared" si="164"/>
        <v>4</v>
      </c>
      <c r="J246" t="s">
        <v>127</v>
      </c>
    </row>
    <row r="247" spans="1:10" thickBot="1" x14ac:dyDescent="0.4">
      <c r="A247" s="15" t="s">
        <v>11</v>
      </c>
      <c r="B247" s="4">
        <v>162</v>
      </c>
      <c r="C247" s="4">
        <v>169</v>
      </c>
      <c r="D247" s="4">
        <v>150</v>
      </c>
      <c r="E247" s="4">
        <v>156</v>
      </c>
      <c r="F247" s="4">
        <f t="shared" si="163"/>
        <v>637</v>
      </c>
      <c r="G247" s="5">
        <v>1</v>
      </c>
      <c r="H247" s="7">
        <f t="shared" si="164"/>
        <v>4</v>
      </c>
      <c r="J247">
        <f>MAX(B255+C255,C255+D255,D255+E255)</f>
        <v>2806</v>
      </c>
    </row>
    <row r="248" spans="1:10" thickBot="1" x14ac:dyDescent="0.4">
      <c r="A248" s="15" t="s">
        <v>12</v>
      </c>
      <c r="B248" s="4"/>
      <c r="C248" s="4"/>
      <c r="D248" s="4"/>
      <c r="E248" s="4"/>
      <c r="F248" s="4">
        <f t="shared" si="163"/>
        <v>0</v>
      </c>
      <c r="G248" s="5">
        <v>0</v>
      </c>
      <c r="H248" s="7">
        <f t="shared" si="164"/>
        <v>0</v>
      </c>
    </row>
    <row r="249" spans="1:10" thickBot="1" x14ac:dyDescent="0.4">
      <c r="A249" s="15" t="s">
        <v>54</v>
      </c>
      <c r="B249" s="4">
        <v>167</v>
      </c>
      <c r="C249" s="4">
        <v>176</v>
      </c>
      <c r="D249" s="4">
        <v>167</v>
      </c>
      <c r="E249" s="4">
        <v>186</v>
      </c>
      <c r="F249" s="4">
        <f t="shared" si="163"/>
        <v>696</v>
      </c>
      <c r="G249" s="5">
        <v>4</v>
      </c>
      <c r="H249" s="7">
        <f t="shared" si="164"/>
        <v>4</v>
      </c>
      <c r="J249" t="s">
        <v>128</v>
      </c>
    </row>
    <row r="250" spans="1:10" thickBot="1" x14ac:dyDescent="0.4">
      <c r="A250" s="15" t="s">
        <v>13</v>
      </c>
      <c r="B250" s="4">
        <v>226</v>
      </c>
      <c r="C250" s="4">
        <v>201</v>
      </c>
      <c r="D250" s="4">
        <v>193</v>
      </c>
      <c r="E250" s="4">
        <v>179</v>
      </c>
      <c r="F250" s="4">
        <f t="shared" si="163"/>
        <v>799</v>
      </c>
      <c r="G250" s="5">
        <v>4</v>
      </c>
      <c r="H250" s="7">
        <f t="shared" si="164"/>
        <v>4</v>
      </c>
      <c r="J250">
        <f>MAX(B255+C255+D255,C255+D255+E255)</f>
        <v>4178</v>
      </c>
    </row>
    <row r="251" spans="1:10" thickBot="1" x14ac:dyDescent="0.4">
      <c r="A251" s="15" t="s">
        <v>85</v>
      </c>
      <c r="B251" s="4">
        <v>170</v>
      </c>
      <c r="C251" s="4">
        <v>160</v>
      </c>
      <c r="D251" s="4">
        <v>181</v>
      </c>
      <c r="E251" s="4">
        <v>194</v>
      </c>
      <c r="F251" s="4">
        <f t="shared" si="163"/>
        <v>705</v>
      </c>
      <c r="G251" s="5">
        <v>0</v>
      </c>
      <c r="H251" s="7">
        <f t="shared" si="164"/>
        <v>4</v>
      </c>
    </row>
    <row r="252" spans="1:10" thickBot="1" x14ac:dyDescent="0.4">
      <c r="A252" s="15" t="s">
        <v>96</v>
      </c>
      <c r="B252" s="4"/>
      <c r="C252" s="4"/>
      <c r="D252" s="4"/>
      <c r="E252" s="4"/>
      <c r="F252" s="4"/>
      <c r="G252" s="5">
        <v>0</v>
      </c>
      <c r="H252" s="7">
        <f t="shared" si="164"/>
        <v>0</v>
      </c>
      <c r="J252" t="s">
        <v>129</v>
      </c>
    </row>
    <row r="253" spans="1:10" thickBot="1" x14ac:dyDescent="0.4">
      <c r="A253" s="15" t="s">
        <v>103</v>
      </c>
      <c r="B253" s="4"/>
      <c r="C253" s="4"/>
      <c r="D253" s="4"/>
      <c r="E253" s="4"/>
      <c r="F253" s="4"/>
      <c r="G253" s="5">
        <v>0</v>
      </c>
      <c r="H253" s="7">
        <f t="shared" si="164"/>
        <v>0</v>
      </c>
      <c r="J253">
        <f>F255</f>
        <v>5555</v>
      </c>
    </row>
    <row r="254" spans="1:10" thickBot="1" x14ac:dyDescent="0.4">
      <c r="A254" s="16" t="s">
        <v>88</v>
      </c>
      <c r="B254" s="10"/>
      <c r="C254" s="10"/>
      <c r="D254" s="10"/>
      <c r="E254" s="10"/>
      <c r="F254" s="10"/>
      <c r="G254" s="5">
        <v>0</v>
      </c>
      <c r="H254" s="11">
        <f t="shared" si="164"/>
        <v>0</v>
      </c>
    </row>
    <row r="255" spans="1:10" thickBot="1" x14ac:dyDescent="0.4">
      <c r="A255" s="13" t="s">
        <v>39</v>
      </c>
      <c r="B255" s="17">
        <f>SUM(B242:B254)</f>
        <v>1475</v>
      </c>
      <c r="C255" s="17">
        <f t="shared" ref="C255" si="165">SUM(C242:C254)</f>
        <v>1331</v>
      </c>
      <c r="D255" s="17">
        <f t="shared" ref="D255" si="166">SUM(D242:D254)</f>
        <v>1372</v>
      </c>
      <c r="E255" s="17">
        <f t="shared" ref="E255" si="167">SUM(E242:E254)</f>
        <v>1377</v>
      </c>
      <c r="F255" s="17">
        <f t="shared" ref="F255" si="168">SUM(F242:F254)</f>
        <v>5555</v>
      </c>
      <c r="G255" s="17">
        <f>SUM(G242:G254)</f>
        <v>16</v>
      </c>
      <c r="H255" s="18">
        <f t="shared" ref="H255" si="169">SUM(H242:H254)</f>
        <v>32</v>
      </c>
    </row>
    <row r="256" spans="1:10" thickBot="1" x14ac:dyDescent="0.4"/>
    <row r="257" spans="1:10" ht="14.45" x14ac:dyDescent="0.35">
      <c r="A257" s="20">
        <v>41699</v>
      </c>
      <c r="B257" s="21"/>
      <c r="C257" s="21" t="s">
        <v>101</v>
      </c>
      <c r="D257" s="21"/>
      <c r="E257" s="21" t="s">
        <v>112</v>
      </c>
      <c r="F257" s="21"/>
      <c r="G257" s="21">
        <v>12</v>
      </c>
      <c r="H257" s="22">
        <v>8</v>
      </c>
    </row>
    <row r="258" spans="1:10" thickBot="1" x14ac:dyDescent="0.4">
      <c r="A258" s="12" t="s">
        <v>30</v>
      </c>
      <c r="B258" s="23"/>
      <c r="C258" s="23"/>
      <c r="D258" s="23"/>
      <c r="E258" s="23"/>
      <c r="F258" s="23"/>
      <c r="G258" s="23" t="s">
        <v>40</v>
      </c>
      <c r="H258" s="24">
        <f>G257-(G273/2)</f>
        <v>3</v>
      </c>
    </row>
    <row r="259" spans="1:10" ht="15.75" thickBot="1" x14ac:dyDescent="0.3">
      <c r="A259" s="25"/>
      <c r="B259" s="25" t="s">
        <v>0</v>
      </c>
      <c r="C259" s="25" t="s">
        <v>1</v>
      </c>
      <c r="D259" s="25" t="s">
        <v>2</v>
      </c>
      <c r="E259" s="25" t="s">
        <v>3</v>
      </c>
      <c r="F259" s="25" t="s">
        <v>4</v>
      </c>
      <c r="G259" s="25" t="s">
        <v>5</v>
      </c>
      <c r="H259" s="25" t="s">
        <v>38</v>
      </c>
      <c r="J259" s="42" t="s">
        <v>125</v>
      </c>
    </row>
    <row r="260" spans="1:10" thickBot="1" x14ac:dyDescent="0.4">
      <c r="A260" s="19" t="s">
        <v>6</v>
      </c>
      <c r="B260" s="5">
        <v>192</v>
      </c>
      <c r="C260" s="5">
        <v>157</v>
      </c>
      <c r="D260" s="5">
        <v>211</v>
      </c>
      <c r="E260" s="5">
        <v>188</v>
      </c>
      <c r="F260" s="5">
        <f t="shared" ref="F260:F270" si="170">SUM(B260:E260)</f>
        <v>748</v>
      </c>
      <c r="G260" s="5">
        <v>2</v>
      </c>
      <c r="H260" s="6">
        <f t="shared" ref="H260:H272" si="171">COUNT(B260:E260)</f>
        <v>4</v>
      </c>
    </row>
    <row r="261" spans="1:10" thickBot="1" x14ac:dyDescent="0.4">
      <c r="A261" s="15" t="s">
        <v>7</v>
      </c>
      <c r="B261" s="4">
        <v>179</v>
      </c>
      <c r="C261" s="4">
        <v>162</v>
      </c>
      <c r="D261" s="4">
        <v>138</v>
      </c>
      <c r="E261" s="4"/>
      <c r="F261" s="4">
        <f t="shared" si="170"/>
        <v>479</v>
      </c>
      <c r="G261" s="5">
        <v>1</v>
      </c>
      <c r="H261" s="7">
        <f t="shared" si="171"/>
        <v>3</v>
      </c>
      <c r="J261" t="s">
        <v>126</v>
      </c>
    </row>
    <row r="262" spans="1:10" thickBot="1" x14ac:dyDescent="0.4">
      <c r="A262" s="15" t="s">
        <v>8</v>
      </c>
      <c r="B262" s="4">
        <v>179</v>
      </c>
      <c r="C262" s="4">
        <v>201</v>
      </c>
      <c r="D262" s="4">
        <v>200</v>
      </c>
      <c r="E262" s="4">
        <v>189</v>
      </c>
      <c r="F262" s="4">
        <f t="shared" si="170"/>
        <v>769</v>
      </c>
      <c r="G262" s="5">
        <v>2</v>
      </c>
      <c r="H262" s="7">
        <f t="shared" si="171"/>
        <v>4</v>
      </c>
      <c r="J262">
        <f>MAX(B273:E273)</f>
        <v>1527</v>
      </c>
    </row>
    <row r="263" spans="1:10" thickBot="1" x14ac:dyDescent="0.4">
      <c r="A263" s="15" t="s">
        <v>9</v>
      </c>
      <c r="D263" s="4">
        <v>149</v>
      </c>
      <c r="E263" s="4">
        <v>194</v>
      </c>
      <c r="F263" s="4">
        <f>SUM(B263:E263)</f>
        <v>343</v>
      </c>
      <c r="G263" s="5">
        <v>2</v>
      </c>
      <c r="H263" s="7">
        <f>COUNT(D263:E263)</f>
        <v>2</v>
      </c>
    </row>
    <row r="264" spans="1:10" thickBot="1" x14ac:dyDescent="0.4">
      <c r="A264" s="15" t="s">
        <v>10</v>
      </c>
      <c r="B264" s="4">
        <v>181</v>
      </c>
      <c r="C264" s="4">
        <v>180</v>
      </c>
      <c r="D264" s="4">
        <v>181</v>
      </c>
      <c r="E264" s="4">
        <v>184</v>
      </c>
      <c r="F264" s="4">
        <f t="shared" si="170"/>
        <v>726</v>
      </c>
      <c r="G264" s="5">
        <v>2</v>
      </c>
      <c r="H264" s="7">
        <f t="shared" si="171"/>
        <v>4</v>
      </c>
      <c r="J264" t="s">
        <v>127</v>
      </c>
    </row>
    <row r="265" spans="1:10" thickBot="1" x14ac:dyDescent="0.4">
      <c r="A265" s="15" t="s">
        <v>11</v>
      </c>
      <c r="B265" s="4">
        <v>178</v>
      </c>
      <c r="C265" s="4">
        <v>120</v>
      </c>
      <c r="E265" s="4">
        <v>188</v>
      </c>
      <c r="F265" s="4">
        <f>SUM(B265:E265)</f>
        <v>486</v>
      </c>
      <c r="G265" s="5">
        <v>1</v>
      </c>
      <c r="H265" s="7">
        <f>COUNT(B265:E265)</f>
        <v>3</v>
      </c>
      <c r="J265">
        <f>MAX(B273+C273,C273+D273,D273+E273)</f>
        <v>2946</v>
      </c>
    </row>
    <row r="266" spans="1:10" thickBot="1" x14ac:dyDescent="0.4">
      <c r="A266" s="15" t="s">
        <v>12</v>
      </c>
      <c r="B266" s="4"/>
      <c r="C266" s="4"/>
      <c r="D266" s="4"/>
      <c r="E266" s="4"/>
      <c r="F266" s="4">
        <f t="shared" si="170"/>
        <v>0</v>
      </c>
      <c r="G266" s="5">
        <v>0</v>
      </c>
      <c r="H266" s="7">
        <f t="shared" si="171"/>
        <v>0</v>
      </c>
    </row>
    <row r="267" spans="1:10" thickBot="1" x14ac:dyDescent="0.4">
      <c r="A267" s="15" t="s">
        <v>54</v>
      </c>
      <c r="B267" s="4">
        <v>224</v>
      </c>
      <c r="C267" s="4">
        <v>225</v>
      </c>
      <c r="D267" s="4">
        <v>183</v>
      </c>
      <c r="E267" s="4">
        <v>147</v>
      </c>
      <c r="F267" s="4">
        <f t="shared" si="170"/>
        <v>779</v>
      </c>
      <c r="G267" s="5">
        <v>3</v>
      </c>
      <c r="H267" s="7">
        <f t="shared" si="171"/>
        <v>4</v>
      </c>
      <c r="J267" t="s">
        <v>128</v>
      </c>
    </row>
    <row r="268" spans="1:10" thickBot="1" x14ac:dyDescent="0.4">
      <c r="A268" s="15" t="s">
        <v>13</v>
      </c>
      <c r="B268" s="4">
        <v>204</v>
      </c>
      <c r="C268" s="4">
        <v>202</v>
      </c>
      <c r="D268" s="4">
        <v>195</v>
      </c>
      <c r="E268" s="4">
        <v>215</v>
      </c>
      <c r="F268" s="4">
        <f t="shared" si="170"/>
        <v>816</v>
      </c>
      <c r="G268" s="5">
        <v>3</v>
      </c>
      <c r="H268" s="7">
        <f t="shared" si="171"/>
        <v>4</v>
      </c>
      <c r="J268">
        <f>MAX(B273+C273+D273,C273+D273+E273)</f>
        <v>4374</v>
      </c>
    </row>
    <row r="269" spans="1:10" thickBot="1" x14ac:dyDescent="0.4">
      <c r="A269" s="15" t="s">
        <v>85</v>
      </c>
      <c r="B269" s="4">
        <v>190</v>
      </c>
      <c r="C269" s="4">
        <v>172</v>
      </c>
      <c r="D269" s="4">
        <v>171</v>
      </c>
      <c r="E269" s="4">
        <v>169</v>
      </c>
      <c r="F269" s="4">
        <f t="shared" si="170"/>
        <v>702</v>
      </c>
      <c r="G269" s="5">
        <v>2</v>
      </c>
      <c r="H269" s="7">
        <f t="shared" si="171"/>
        <v>4</v>
      </c>
    </row>
    <row r="270" spans="1:10" thickBot="1" x14ac:dyDescent="0.4">
      <c r="A270" s="15" t="s">
        <v>96</v>
      </c>
      <c r="B270" s="4"/>
      <c r="C270" s="4"/>
      <c r="D270" s="4"/>
      <c r="E270" s="4"/>
      <c r="F270" s="4">
        <f t="shared" si="170"/>
        <v>0</v>
      </c>
      <c r="G270" s="5">
        <v>0</v>
      </c>
      <c r="H270" s="7">
        <f t="shared" si="171"/>
        <v>0</v>
      </c>
      <c r="J270" t="s">
        <v>129</v>
      </c>
    </row>
    <row r="271" spans="1:10" thickBot="1" x14ac:dyDescent="0.4">
      <c r="A271" s="15" t="s">
        <v>103</v>
      </c>
      <c r="B271" s="4"/>
      <c r="C271" s="4"/>
      <c r="D271" s="4"/>
      <c r="E271" s="4"/>
      <c r="F271" s="4">
        <f>SUM(B271:E271)</f>
        <v>0</v>
      </c>
      <c r="G271" s="5">
        <v>0</v>
      </c>
      <c r="H271" s="7">
        <f t="shared" si="171"/>
        <v>0</v>
      </c>
      <c r="J271">
        <f>F273</f>
        <v>5848</v>
      </c>
    </row>
    <row r="272" spans="1:10" thickBot="1" x14ac:dyDescent="0.4">
      <c r="A272" s="16" t="s">
        <v>88</v>
      </c>
      <c r="B272" s="10"/>
      <c r="C272" s="10"/>
      <c r="D272" s="10"/>
      <c r="E272" s="10"/>
      <c r="F272" s="10"/>
      <c r="G272" s="5">
        <v>0</v>
      </c>
      <c r="H272" s="11">
        <f t="shared" si="171"/>
        <v>0</v>
      </c>
    </row>
    <row r="273" spans="1:10" thickBot="1" x14ac:dyDescent="0.4">
      <c r="A273" s="13" t="s">
        <v>39</v>
      </c>
      <c r="B273" s="17">
        <f>SUM(B260:B272)</f>
        <v>1527</v>
      </c>
      <c r="C273" s="17">
        <f t="shared" ref="C273" si="172">SUM(C260:C272)</f>
        <v>1419</v>
      </c>
      <c r="D273" s="17">
        <f t="shared" ref="D273" si="173">SUM(D260:D272)</f>
        <v>1428</v>
      </c>
      <c r="E273" s="17">
        <f t="shared" ref="E273" si="174">SUM(E260:E272)</f>
        <v>1474</v>
      </c>
      <c r="F273" s="17">
        <f t="shared" ref="F273" si="175">SUM(F260:F272)</f>
        <v>5848</v>
      </c>
      <c r="G273" s="17">
        <f>SUM(G260:G272)</f>
        <v>18</v>
      </c>
      <c r="H273" s="18">
        <f t="shared" ref="H273" si="176">SUM(H260:H272)</f>
        <v>32</v>
      </c>
    </row>
    <row r="274" spans="1:10" thickBot="1" x14ac:dyDescent="0.4"/>
    <row r="275" spans="1:10" ht="14.45" x14ac:dyDescent="0.35">
      <c r="A275" s="20">
        <v>41699</v>
      </c>
      <c r="B275" s="21"/>
      <c r="C275" s="21" t="s">
        <v>113</v>
      </c>
      <c r="D275" s="21"/>
      <c r="E275" s="21" t="s">
        <v>112</v>
      </c>
      <c r="F275" s="21"/>
      <c r="G275" s="21">
        <v>14</v>
      </c>
      <c r="H275" s="22">
        <v>6</v>
      </c>
    </row>
    <row r="276" spans="1:10" thickBot="1" x14ac:dyDescent="0.4">
      <c r="A276" s="12" t="s">
        <v>31</v>
      </c>
      <c r="B276" s="23"/>
      <c r="C276" s="23"/>
      <c r="D276" s="23"/>
      <c r="E276" s="23"/>
      <c r="F276" s="23"/>
      <c r="G276" s="23" t="s">
        <v>40</v>
      </c>
      <c r="H276" s="24">
        <f>G275-(G291/2)</f>
        <v>4</v>
      </c>
    </row>
    <row r="277" spans="1:10" ht="15.75" thickBot="1" x14ac:dyDescent="0.3">
      <c r="A277" s="25"/>
      <c r="B277" s="25" t="s">
        <v>0</v>
      </c>
      <c r="C277" s="25" t="s">
        <v>1</v>
      </c>
      <c r="D277" s="25" t="s">
        <v>2</v>
      </c>
      <c r="E277" s="25" t="s">
        <v>3</v>
      </c>
      <c r="F277" s="25" t="s">
        <v>4</v>
      </c>
      <c r="G277" s="25" t="s">
        <v>5</v>
      </c>
      <c r="H277" s="25" t="s">
        <v>38</v>
      </c>
      <c r="J277" s="42" t="s">
        <v>125</v>
      </c>
    </row>
    <row r="278" spans="1:10" thickBot="1" x14ac:dyDescent="0.4">
      <c r="A278" s="19" t="s">
        <v>6</v>
      </c>
      <c r="B278" s="5">
        <v>162</v>
      </c>
      <c r="C278" s="5">
        <v>191</v>
      </c>
      <c r="D278" s="5">
        <v>155</v>
      </c>
      <c r="E278" s="5">
        <v>205</v>
      </c>
      <c r="F278" s="5">
        <f t="shared" ref="F278:F289" si="177">SUM(B278:E278)</f>
        <v>713</v>
      </c>
      <c r="G278" s="5">
        <v>2</v>
      </c>
      <c r="H278" s="6">
        <f t="shared" ref="H278:H290" si="178">COUNT(B278:E278)</f>
        <v>4</v>
      </c>
    </row>
    <row r="279" spans="1:10" thickBot="1" x14ac:dyDescent="0.4">
      <c r="A279" s="15" t="s">
        <v>7</v>
      </c>
      <c r="B279" s="4">
        <v>154</v>
      </c>
      <c r="C279" s="4">
        <v>174</v>
      </c>
      <c r="D279" s="4">
        <v>178</v>
      </c>
      <c r="E279" s="4">
        <v>150</v>
      </c>
      <c r="F279" s="4">
        <f t="shared" si="177"/>
        <v>656</v>
      </c>
      <c r="G279" s="5">
        <v>2</v>
      </c>
      <c r="H279" s="7">
        <f t="shared" si="178"/>
        <v>4</v>
      </c>
      <c r="J279" t="s">
        <v>126</v>
      </c>
    </row>
    <row r="280" spans="1:10" thickBot="1" x14ac:dyDescent="0.4">
      <c r="A280" s="15" t="s">
        <v>8</v>
      </c>
      <c r="B280" s="4">
        <v>228</v>
      </c>
      <c r="C280" s="4">
        <v>195</v>
      </c>
      <c r="D280" s="4">
        <v>155</v>
      </c>
      <c r="E280" s="4">
        <v>177</v>
      </c>
      <c r="F280" s="4">
        <f t="shared" si="177"/>
        <v>755</v>
      </c>
      <c r="G280" s="5">
        <v>3</v>
      </c>
      <c r="H280" s="7">
        <f t="shared" si="178"/>
        <v>4</v>
      </c>
      <c r="J280">
        <f>MAX(B291:E291)</f>
        <v>1530</v>
      </c>
    </row>
    <row r="281" spans="1:10" thickBot="1" x14ac:dyDescent="0.4">
      <c r="A281" s="15" t="s">
        <v>9</v>
      </c>
      <c r="B281" s="4">
        <v>156</v>
      </c>
      <c r="C281" s="4">
        <v>154</v>
      </c>
      <c r="D281" s="4">
        <v>177</v>
      </c>
      <c r="E281" s="4">
        <v>138</v>
      </c>
      <c r="F281" s="4">
        <f t="shared" si="177"/>
        <v>625</v>
      </c>
      <c r="G281" s="5">
        <v>2</v>
      </c>
      <c r="H281" s="7">
        <f t="shared" si="178"/>
        <v>4</v>
      </c>
    </row>
    <row r="282" spans="1:10" thickBot="1" x14ac:dyDescent="0.4">
      <c r="A282" s="15" t="s">
        <v>10</v>
      </c>
      <c r="B282" s="4"/>
      <c r="C282" s="4"/>
      <c r="D282" s="4"/>
      <c r="E282" s="4"/>
      <c r="F282" s="4">
        <f t="shared" si="177"/>
        <v>0</v>
      </c>
      <c r="G282" s="5">
        <v>0</v>
      </c>
      <c r="H282" s="7">
        <f t="shared" si="178"/>
        <v>0</v>
      </c>
      <c r="J282" t="s">
        <v>127</v>
      </c>
    </row>
    <row r="283" spans="1:10" thickBot="1" x14ac:dyDescent="0.4">
      <c r="A283" s="15" t="s">
        <v>11</v>
      </c>
      <c r="B283" s="4">
        <v>169</v>
      </c>
      <c r="C283" s="4">
        <v>185</v>
      </c>
      <c r="D283" s="4">
        <v>156</v>
      </c>
      <c r="E283" s="4">
        <v>163</v>
      </c>
      <c r="F283" s="4">
        <f t="shared" si="177"/>
        <v>673</v>
      </c>
      <c r="G283" s="5">
        <v>3</v>
      </c>
      <c r="H283" s="7">
        <f t="shared" si="178"/>
        <v>4</v>
      </c>
      <c r="J283">
        <f>MAX(B291+C291,C291+D291,D291+E291)</f>
        <v>2972</v>
      </c>
    </row>
    <row r="284" spans="1:10" thickBot="1" x14ac:dyDescent="0.4">
      <c r="A284" s="15" t="s">
        <v>12</v>
      </c>
      <c r="B284" s="4"/>
      <c r="C284" s="4"/>
      <c r="D284" s="4"/>
      <c r="E284" s="4"/>
      <c r="F284" s="4">
        <f t="shared" si="177"/>
        <v>0</v>
      </c>
      <c r="G284" s="5">
        <v>0</v>
      </c>
      <c r="H284" s="7">
        <f t="shared" si="178"/>
        <v>0</v>
      </c>
    </row>
    <row r="285" spans="1:10" thickBot="1" x14ac:dyDescent="0.4">
      <c r="A285" s="15" t="s">
        <v>54</v>
      </c>
      <c r="B285" s="4">
        <v>185</v>
      </c>
      <c r="C285" s="4">
        <v>194</v>
      </c>
      <c r="D285" s="4">
        <v>150</v>
      </c>
      <c r="E285" s="4">
        <v>203</v>
      </c>
      <c r="F285" s="4">
        <f t="shared" si="177"/>
        <v>732</v>
      </c>
      <c r="G285" s="5">
        <v>3</v>
      </c>
      <c r="H285" s="7">
        <f t="shared" si="178"/>
        <v>4</v>
      </c>
      <c r="J285" t="s">
        <v>128</v>
      </c>
    </row>
    <row r="286" spans="1:10" thickBot="1" x14ac:dyDescent="0.4">
      <c r="A286" s="15" t="s">
        <v>13</v>
      </c>
      <c r="B286" s="4">
        <v>187</v>
      </c>
      <c r="C286" s="4">
        <v>243</v>
      </c>
      <c r="D286" s="4">
        <v>203</v>
      </c>
      <c r="E286" s="4">
        <v>145</v>
      </c>
      <c r="F286" s="4">
        <f t="shared" si="177"/>
        <v>778</v>
      </c>
      <c r="G286" s="5">
        <v>3</v>
      </c>
      <c r="H286" s="7">
        <f t="shared" si="178"/>
        <v>4</v>
      </c>
      <c r="J286">
        <f>MAX(B291+C291+D291,C291+D291+E291)</f>
        <v>4349</v>
      </c>
    </row>
    <row r="287" spans="1:10" thickBot="1" x14ac:dyDescent="0.4">
      <c r="A287" s="15" t="s">
        <v>85</v>
      </c>
      <c r="B287" s="4">
        <v>201</v>
      </c>
      <c r="C287" s="4">
        <v>194</v>
      </c>
      <c r="D287" s="4">
        <v>203</v>
      </c>
      <c r="E287" s="4">
        <v>139</v>
      </c>
      <c r="F287" s="4">
        <f t="shared" si="177"/>
        <v>737</v>
      </c>
      <c r="G287" s="5">
        <v>2</v>
      </c>
      <c r="H287" s="7">
        <f t="shared" si="178"/>
        <v>4</v>
      </c>
    </row>
    <row r="288" spans="1:10" thickBot="1" x14ac:dyDescent="0.4">
      <c r="A288" s="15" t="s">
        <v>96</v>
      </c>
      <c r="B288" s="4"/>
      <c r="C288" s="4"/>
      <c r="D288" s="4"/>
      <c r="E288" s="4"/>
      <c r="F288" s="4">
        <f t="shared" si="177"/>
        <v>0</v>
      </c>
      <c r="G288" s="5">
        <v>0</v>
      </c>
      <c r="H288" s="7">
        <f t="shared" si="178"/>
        <v>0</v>
      </c>
      <c r="J288" t="s">
        <v>129</v>
      </c>
    </row>
    <row r="289" spans="1:10" thickBot="1" x14ac:dyDescent="0.4">
      <c r="A289" s="15" t="s">
        <v>103</v>
      </c>
      <c r="B289" s="4"/>
      <c r="C289" s="4"/>
      <c r="D289" s="4"/>
      <c r="E289" s="4"/>
      <c r="F289" s="4">
        <f t="shared" si="177"/>
        <v>0</v>
      </c>
      <c r="G289" s="5">
        <v>0</v>
      </c>
      <c r="H289" s="7">
        <f t="shared" si="178"/>
        <v>0</v>
      </c>
      <c r="J289">
        <f>F291</f>
        <v>5669</v>
      </c>
    </row>
    <row r="290" spans="1:10" thickBot="1" x14ac:dyDescent="0.4">
      <c r="A290" s="16" t="s">
        <v>88</v>
      </c>
      <c r="B290" s="10"/>
      <c r="C290" s="10"/>
      <c r="D290" s="10"/>
      <c r="E290" s="10"/>
      <c r="F290" s="10"/>
      <c r="G290" s="5">
        <v>0</v>
      </c>
      <c r="H290" s="11">
        <f t="shared" si="178"/>
        <v>0</v>
      </c>
    </row>
    <row r="291" spans="1:10" thickBot="1" x14ac:dyDescent="0.4">
      <c r="A291" s="13" t="s">
        <v>39</v>
      </c>
      <c r="B291" s="17">
        <f>SUM(B278:B290)</f>
        <v>1442</v>
      </c>
      <c r="C291" s="17">
        <f t="shared" ref="C291" si="179">SUM(C278:C290)</f>
        <v>1530</v>
      </c>
      <c r="D291" s="17">
        <f t="shared" ref="D291" si="180">SUM(D278:D290)</f>
        <v>1377</v>
      </c>
      <c r="E291" s="17">
        <f t="shared" ref="E291" si="181">SUM(E278:E290)</f>
        <v>1320</v>
      </c>
      <c r="F291" s="17">
        <f t="shared" ref="F291" si="182">SUM(F278:F290)</f>
        <v>5669</v>
      </c>
      <c r="G291" s="17">
        <f>SUM(G278:G290)</f>
        <v>20</v>
      </c>
      <c r="H291" s="18">
        <f t="shared" ref="H291" si="183">SUM(H278:H290)</f>
        <v>32</v>
      </c>
    </row>
    <row r="292" spans="1:10" thickBot="1" x14ac:dyDescent="0.4"/>
    <row r="293" spans="1:10" x14ac:dyDescent="0.25">
      <c r="A293" s="20">
        <v>41707</v>
      </c>
      <c r="B293" s="21"/>
      <c r="C293" s="21" t="s">
        <v>114</v>
      </c>
      <c r="D293" s="21"/>
      <c r="E293" s="21" t="s">
        <v>87</v>
      </c>
      <c r="F293" s="21"/>
      <c r="G293" s="21">
        <v>18</v>
      </c>
      <c r="H293" s="22">
        <v>2</v>
      </c>
    </row>
    <row r="294" spans="1:10" thickBot="1" x14ac:dyDescent="0.4">
      <c r="A294" s="12" t="s">
        <v>32</v>
      </c>
      <c r="B294" s="23"/>
      <c r="C294" s="23"/>
      <c r="D294" s="23"/>
      <c r="E294" s="23"/>
      <c r="F294" s="23"/>
      <c r="G294" s="23" t="s">
        <v>40</v>
      </c>
      <c r="H294" s="24">
        <f>G293-(G309/2)</f>
        <v>4</v>
      </c>
    </row>
    <row r="295" spans="1:10" ht="15.75" thickBot="1" x14ac:dyDescent="0.3">
      <c r="A295" s="25"/>
      <c r="B295" s="25" t="s">
        <v>0</v>
      </c>
      <c r="C295" s="25" t="s">
        <v>1</v>
      </c>
      <c r="D295" s="25" t="s">
        <v>2</v>
      </c>
      <c r="E295" s="25" t="s">
        <v>3</v>
      </c>
      <c r="F295" s="25" t="s">
        <v>4</v>
      </c>
      <c r="G295" s="25" t="s">
        <v>5</v>
      </c>
      <c r="H295" s="25" t="s">
        <v>38</v>
      </c>
      <c r="J295" s="42" t="s">
        <v>125</v>
      </c>
    </row>
    <row r="296" spans="1:10" thickBot="1" x14ac:dyDescent="0.4">
      <c r="A296" s="19" t="s">
        <v>6</v>
      </c>
      <c r="B296" s="5">
        <v>148</v>
      </c>
      <c r="C296" s="5">
        <v>200</v>
      </c>
      <c r="D296" s="5">
        <v>176</v>
      </c>
      <c r="E296" s="5">
        <v>217</v>
      </c>
      <c r="F296" s="5">
        <f t="shared" ref="F296:F305" si="184">SUM(B296:E296)</f>
        <v>741</v>
      </c>
      <c r="G296" s="5">
        <v>3</v>
      </c>
      <c r="H296" s="6">
        <f t="shared" ref="H296:H308" si="185">COUNT(B296:E296)</f>
        <v>4</v>
      </c>
    </row>
    <row r="297" spans="1:10" thickBot="1" x14ac:dyDescent="0.4">
      <c r="A297" s="15" t="s">
        <v>7</v>
      </c>
      <c r="B297" s="4">
        <v>194</v>
      </c>
      <c r="C297" s="4">
        <v>158</v>
      </c>
      <c r="D297" s="4">
        <v>202</v>
      </c>
      <c r="E297" s="4">
        <v>202</v>
      </c>
      <c r="F297" s="4">
        <f t="shared" si="184"/>
        <v>756</v>
      </c>
      <c r="G297" s="5">
        <v>4</v>
      </c>
      <c r="H297" s="7">
        <f t="shared" si="185"/>
        <v>4</v>
      </c>
      <c r="J297" t="s">
        <v>126</v>
      </c>
    </row>
    <row r="298" spans="1:10" thickBot="1" x14ac:dyDescent="0.4">
      <c r="A298" s="15" t="s">
        <v>8</v>
      </c>
      <c r="B298" s="4">
        <v>149</v>
      </c>
      <c r="C298" s="4">
        <v>155</v>
      </c>
      <c r="D298" s="4"/>
      <c r="E298" s="4"/>
      <c r="F298" s="4">
        <f t="shared" si="184"/>
        <v>304</v>
      </c>
      <c r="G298" s="5">
        <v>1</v>
      </c>
      <c r="H298" s="7">
        <f t="shared" si="185"/>
        <v>2</v>
      </c>
      <c r="J298">
        <f>MAX(B309:E309)</f>
        <v>1554</v>
      </c>
    </row>
    <row r="299" spans="1:10" thickBot="1" x14ac:dyDescent="0.4">
      <c r="A299" s="15" t="s">
        <v>9</v>
      </c>
      <c r="B299" s="4">
        <v>160</v>
      </c>
      <c r="C299" s="4">
        <v>205</v>
      </c>
      <c r="D299" s="4">
        <v>169</v>
      </c>
      <c r="E299" s="4">
        <v>197</v>
      </c>
      <c r="F299" s="4">
        <f t="shared" si="184"/>
        <v>731</v>
      </c>
      <c r="G299" s="5">
        <v>4</v>
      </c>
      <c r="H299" s="7">
        <f t="shared" si="185"/>
        <v>4</v>
      </c>
    </row>
    <row r="300" spans="1:10" thickBot="1" x14ac:dyDescent="0.4">
      <c r="A300" s="15" t="s">
        <v>10</v>
      </c>
      <c r="B300" s="4">
        <v>204</v>
      </c>
      <c r="C300" s="4">
        <v>215</v>
      </c>
      <c r="D300" s="4">
        <v>173</v>
      </c>
      <c r="E300" s="4">
        <v>183</v>
      </c>
      <c r="F300" s="4">
        <f t="shared" si="184"/>
        <v>775</v>
      </c>
      <c r="G300" s="5">
        <v>3</v>
      </c>
      <c r="H300" s="7">
        <f t="shared" si="185"/>
        <v>4</v>
      </c>
      <c r="J300" t="s">
        <v>127</v>
      </c>
    </row>
    <row r="301" spans="1:10" thickBot="1" x14ac:dyDescent="0.4">
      <c r="A301" s="15" t="s">
        <v>11</v>
      </c>
      <c r="B301" s="4">
        <v>160</v>
      </c>
      <c r="C301" s="4">
        <v>149</v>
      </c>
      <c r="D301" s="4">
        <v>230</v>
      </c>
      <c r="E301" s="4">
        <v>162</v>
      </c>
      <c r="F301" s="4">
        <f t="shared" si="184"/>
        <v>701</v>
      </c>
      <c r="G301" s="5">
        <v>3</v>
      </c>
      <c r="H301" s="7">
        <f t="shared" si="185"/>
        <v>4</v>
      </c>
      <c r="J301">
        <f>MAX(B309+C309,C309+D309,D309+E309)</f>
        <v>2994</v>
      </c>
    </row>
    <row r="302" spans="1:10" thickBot="1" x14ac:dyDescent="0.4">
      <c r="A302" s="15" t="s">
        <v>12</v>
      </c>
      <c r="B302" s="4"/>
      <c r="C302" s="4"/>
      <c r="D302" s="4"/>
      <c r="E302" s="4"/>
      <c r="F302" s="4">
        <f t="shared" si="184"/>
        <v>0</v>
      </c>
      <c r="G302" s="5">
        <v>0</v>
      </c>
      <c r="H302" s="7">
        <f t="shared" si="185"/>
        <v>0</v>
      </c>
    </row>
    <row r="303" spans="1:10" thickBot="1" x14ac:dyDescent="0.4">
      <c r="A303" s="15" t="s">
        <v>54</v>
      </c>
      <c r="B303" s="4">
        <v>180</v>
      </c>
      <c r="C303" s="4">
        <v>172</v>
      </c>
      <c r="D303" s="4">
        <v>160</v>
      </c>
      <c r="E303" s="4">
        <v>245</v>
      </c>
      <c r="F303" s="4">
        <f t="shared" si="184"/>
        <v>757</v>
      </c>
      <c r="G303" s="5">
        <v>4</v>
      </c>
      <c r="H303" s="7">
        <f t="shared" si="185"/>
        <v>4</v>
      </c>
      <c r="J303" t="s">
        <v>128</v>
      </c>
    </row>
    <row r="304" spans="1:10" thickBot="1" x14ac:dyDescent="0.4">
      <c r="A304" s="15" t="s">
        <v>13</v>
      </c>
      <c r="B304" s="4">
        <v>180</v>
      </c>
      <c r="C304" s="4">
        <v>182</v>
      </c>
      <c r="D304" s="4">
        <v>168</v>
      </c>
      <c r="E304" s="4">
        <v>201</v>
      </c>
      <c r="F304" s="4">
        <f t="shared" si="184"/>
        <v>731</v>
      </c>
      <c r="G304" s="5">
        <v>4</v>
      </c>
      <c r="H304" s="7">
        <f t="shared" si="185"/>
        <v>4</v>
      </c>
      <c r="J304">
        <f>MAX(B309+C309+D309,C309+D309+E309)</f>
        <v>4430</v>
      </c>
    </row>
    <row r="305" spans="1:10" thickBot="1" x14ac:dyDescent="0.4">
      <c r="A305" s="15" t="s">
        <v>85</v>
      </c>
      <c r="B305" s="4"/>
      <c r="C305" s="4"/>
      <c r="D305" s="4">
        <v>162</v>
      </c>
      <c r="E305" s="4">
        <v>147</v>
      </c>
      <c r="F305" s="4">
        <f t="shared" si="184"/>
        <v>309</v>
      </c>
      <c r="G305" s="5">
        <v>2</v>
      </c>
      <c r="H305" s="7">
        <f t="shared" si="185"/>
        <v>2</v>
      </c>
    </row>
    <row r="306" spans="1:10" thickBot="1" x14ac:dyDescent="0.4">
      <c r="A306" s="15" t="s">
        <v>96</v>
      </c>
      <c r="B306" s="4"/>
      <c r="C306" s="4"/>
      <c r="D306" s="4"/>
      <c r="E306" s="4"/>
      <c r="F306" s="4"/>
      <c r="G306" s="5">
        <v>0</v>
      </c>
      <c r="H306" s="7">
        <f t="shared" si="185"/>
        <v>0</v>
      </c>
      <c r="J306" t="s">
        <v>129</v>
      </c>
    </row>
    <row r="307" spans="1:10" thickBot="1" x14ac:dyDescent="0.4">
      <c r="A307" s="15" t="s">
        <v>103</v>
      </c>
      <c r="B307" s="4"/>
      <c r="C307" s="4"/>
      <c r="D307" s="4"/>
      <c r="E307" s="4"/>
      <c r="F307" s="4"/>
      <c r="G307" s="5">
        <v>0</v>
      </c>
      <c r="H307" s="7">
        <f t="shared" si="185"/>
        <v>0</v>
      </c>
      <c r="J307">
        <f>F309</f>
        <v>5805</v>
      </c>
    </row>
    <row r="308" spans="1:10" thickBot="1" x14ac:dyDescent="0.4">
      <c r="A308" s="16" t="s">
        <v>88</v>
      </c>
      <c r="B308" s="10"/>
      <c r="C308" s="10"/>
      <c r="D308" s="10"/>
      <c r="E308" s="10"/>
      <c r="F308" s="10"/>
      <c r="G308" s="5">
        <v>0</v>
      </c>
      <c r="H308" s="11">
        <f t="shared" si="185"/>
        <v>0</v>
      </c>
    </row>
    <row r="309" spans="1:10" thickBot="1" x14ac:dyDescent="0.4">
      <c r="A309" s="13" t="s">
        <v>39</v>
      </c>
      <c r="B309" s="17">
        <f>SUM(B296:B308)</f>
        <v>1375</v>
      </c>
      <c r="C309" s="17">
        <f t="shared" ref="C309" si="186">SUM(C296:C308)</f>
        <v>1436</v>
      </c>
      <c r="D309" s="17">
        <f t="shared" ref="D309" si="187">SUM(D296:D308)</f>
        <v>1440</v>
      </c>
      <c r="E309" s="17">
        <f t="shared" ref="E309" si="188">SUM(E296:E308)</f>
        <v>1554</v>
      </c>
      <c r="F309" s="17">
        <f t="shared" ref="F309" si="189">SUM(F296:F308)</f>
        <v>5805</v>
      </c>
      <c r="G309" s="17">
        <f>SUM(G296:G308)</f>
        <v>28</v>
      </c>
      <c r="H309" s="18">
        <f t="shared" ref="H309" si="190">SUM(H296:H308)</f>
        <v>32</v>
      </c>
    </row>
    <row r="310" spans="1:10" thickBot="1" x14ac:dyDescent="0.4"/>
    <row r="311" spans="1:10" x14ac:dyDescent="0.25">
      <c r="A311" s="20">
        <v>41713</v>
      </c>
      <c r="B311" s="21"/>
      <c r="C311" s="21" t="s">
        <v>113</v>
      </c>
      <c r="D311" s="21"/>
      <c r="E311" s="21" t="s">
        <v>87</v>
      </c>
      <c r="F311" s="21"/>
      <c r="G311" s="21">
        <v>16</v>
      </c>
      <c r="H311" s="22">
        <v>4</v>
      </c>
    </row>
    <row r="312" spans="1:10" thickBot="1" x14ac:dyDescent="0.4">
      <c r="A312" s="12" t="s">
        <v>33</v>
      </c>
      <c r="B312" s="23"/>
      <c r="C312" s="23"/>
      <c r="D312" s="23"/>
      <c r="E312" s="23"/>
      <c r="F312" s="23"/>
      <c r="G312" s="23" t="s">
        <v>40</v>
      </c>
      <c r="H312" s="24">
        <f>G311-(G327/2)</f>
        <v>4</v>
      </c>
    </row>
    <row r="313" spans="1:10" ht="15.75" thickBot="1" x14ac:dyDescent="0.3">
      <c r="A313" s="25"/>
      <c r="B313" s="25" t="s">
        <v>0</v>
      </c>
      <c r="C313" s="25" t="s">
        <v>1</v>
      </c>
      <c r="D313" s="25" t="s">
        <v>2</v>
      </c>
      <c r="E313" s="25" t="s">
        <v>3</v>
      </c>
      <c r="F313" s="25" t="s">
        <v>4</v>
      </c>
      <c r="G313" s="25" t="s">
        <v>5</v>
      </c>
      <c r="H313" s="25" t="s">
        <v>38</v>
      </c>
      <c r="J313" s="42" t="s">
        <v>125</v>
      </c>
    </row>
    <row r="314" spans="1:10" thickBot="1" x14ac:dyDescent="0.4">
      <c r="A314" s="19" t="s">
        <v>6</v>
      </c>
      <c r="B314" s="5">
        <v>181</v>
      </c>
      <c r="C314" s="5">
        <v>152</v>
      </c>
      <c r="D314" s="5">
        <v>169</v>
      </c>
      <c r="E314" s="5">
        <v>123</v>
      </c>
      <c r="F314" s="5">
        <f t="shared" ref="F314:F322" si="191">SUM(B314:E314)</f>
        <v>625</v>
      </c>
      <c r="G314" s="5">
        <v>2</v>
      </c>
      <c r="H314" s="6">
        <f t="shared" ref="H314:H326" si="192">COUNT(B314:E314)</f>
        <v>4</v>
      </c>
    </row>
    <row r="315" spans="1:10" thickBot="1" x14ac:dyDescent="0.4">
      <c r="A315" s="15" t="s">
        <v>7</v>
      </c>
      <c r="B315" s="4">
        <v>188</v>
      </c>
      <c r="C315" s="4">
        <v>188</v>
      </c>
      <c r="D315" s="4">
        <v>174</v>
      </c>
      <c r="E315" s="4">
        <v>179</v>
      </c>
      <c r="F315" s="4">
        <f t="shared" si="191"/>
        <v>729</v>
      </c>
      <c r="G315" s="5">
        <v>3</v>
      </c>
      <c r="H315" s="7">
        <f t="shared" si="192"/>
        <v>4</v>
      </c>
      <c r="J315" t="s">
        <v>126</v>
      </c>
    </row>
    <row r="316" spans="1:10" thickBot="1" x14ac:dyDescent="0.4">
      <c r="A316" s="15" t="s">
        <v>8</v>
      </c>
      <c r="B316" s="4"/>
      <c r="C316" s="4"/>
      <c r="D316" s="4"/>
      <c r="E316" s="4"/>
      <c r="F316" s="4">
        <f t="shared" si="191"/>
        <v>0</v>
      </c>
      <c r="G316" s="5">
        <v>0</v>
      </c>
      <c r="H316" s="7">
        <f t="shared" si="192"/>
        <v>0</v>
      </c>
      <c r="J316">
        <f>MAX(B327:E327)</f>
        <v>1382</v>
      </c>
    </row>
    <row r="317" spans="1:10" thickBot="1" x14ac:dyDescent="0.4">
      <c r="A317" s="15" t="s">
        <v>9</v>
      </c>
      <c r="B317" s="4">
        <v>168</v>
      </c>
      <c r="C317" s="4">
        <v>202</v>
      </c>
      <c r="D317" s="4">
        <v>192</v>
      </c>
      <c r="E317" s="4">
        <v>174</v>
      </c>
      <c r="F317" s="4">
        <f t="shared" si="191"/>
        <v>736</v>
      </c>
      <c r="G317" s="5">
        <v>3</v>
      </c>
      <c r="H317" s="7">
        <f t="shared" si="192"/>
        <v>4</v>
      </c>
    </row>
    <row r="318" spans="1:10" thickBot="1" x14ac:dyDescent="0.4">
      <c r="A318" s="15" t="s">
        <v>10</v>
      </c>
      <c r="B318" s="4">
        <v>204</v>
      </c>
      <c r="C318" s="4">
        <v>132</v>
      </c>
      <c r="D318" s="4">
        <v>161</v>
      </c>
      <c r="E318" s="4">
        <v>174</v>
      </c>
      <c r="F318" s="4">
        <f t="shared" si="191"/>
        <v>671</v>
      </c>
      <c r="G318" s="5">
        <v>2</v>
      </c>
      <c r="H318" s="7">
        <f t="shared" si="192"/>
        <v>4</v>
      </c>
      <c r="J318" t="s">
        <v>127</v>
      </c>
    </row>
    <row r="319" spans="1:10" thickBot="1" x14ac:dyDescent="0.4">
      <c r="A319" s="15" t="s">
        <v>11</v>
      </c>
      <c r="B319" s="4">
        <v>142</v>
      </c>
      <c r="C319" s="4">
        <v>170</v>
      </c>
      <c r="D319" s="4">
        <v>165</v>
      </c>
      <c r="E319" s="4">
        <v>135</v>
      </c>
      <c r="F319" s="4">
        <f t="shared" si="191"/>
        <v>612</v>
      </c>
      <c r="G319" s="5">
        <v>3</v>
      </c>
      <c r="H319" s="7">
        <f t="shared" si="192"/>
        <v>4</v>
      </c>
      <c r="J319">
        <f>MAX(B327+C327,C327+D327,D327+E327)</f>
        <v>2762</v>
      </c>
    </row>
    <row r="320" spans="1:10" thickBot="1" x14ac:dyDescent="0.4">
      <c r="A320" s="15" t="s">
        <v>12</v>
      </c>
      <c r="B320" s="4"/>
      <c r="C320" s="4"/>
      <c r="D320" s="4"/>
      <c r="E320" s="4"/>
      <c r="F320" s="4"/>
      <c r="G320" s="5">
        <v>0</v>
      </c>
      <c r="H320" s="7">
        <f t="shared" si="192"/>
        <v>0</v>
      </c>
    </row>
    <row r="321" spans="1:10" thickBot="1" x14ac:dyDescent="0.4">
      <c r="A321" s="15" t="s">
        <v>54</v>
      </c>
      <c r="B321" s="4">
        <v>172</v>
      </c>
      <c r="C321" s="4">
        <v>193</v>
      </c>
      <c r="D321" s="4">
        <v>162</v>
      </c>
      <c r="E321" s="4">
        <v>170</v>
      </c>
      <c r="F321" s="4">
        <f t="shared" si="191"/>
        <v>697</v>
      </c>
      <c r="G321" s="5">
        <v>4</v>
      </c>
      <c r="H321" s="7">
        <f t="shared" si="192"/>
        <v>4</v>
      </c>
      <c r="J321" t="s">
        <v>128</v>
      </c>
    </row>
    <row r="322" spans="1:10" thickBot="1" x14ac:dyDescent="0.4">
      <c r="A322" s="15" t="s">
        <v>13</v>
      </c>
      <c r="B322" s="4">
        <v>167</v>
      </c>
      <c r="C322" s="4">
        <v>200</v>
      </c>
      <c r="D322" s="4">
        <v>160</v>
      </c>
      <c r="E322" s="4">
        <v>190</v>
      </c>
      <c r="F322" s="4">
        <f t="shared" si="191"/>
        <v>717</v>
      </c>
      <c r="G322" s="5">
        <v>4</v>
      </c>
      <c r="H322" s="7">
        <f t="shared" si="192"/>
        <v>4</v>
      </c>
      <c r="J322">
        <f>MAX(B327+C327+D327,C327+D327+E327)</f>
        <v>4112</v>
      </c>
    </row>
    <row r="323" spans="1:10" thickBot="1" x14ac:dyDescent="0.4">
      <c r="A323" s="15" t="s">
        <v>85</v>
      </c>
      <c r="B323" s="4">
        <v>160</v>
      </c>
      <c r="C323" s="4">
        <v>143</v>
      </c>
      <c r="D323" s="4"/>
      <c r="E323" s="4"/>
      <c r="F323" s="4">
        <f>SUM(B323:E323)</f>
        <v>303</v>
      </c>
      <c r="G323" s="5">
        <v>1</v>
      </c>
      <c r="H323" s="7">
        <f t="shared" si="192"/>
        <v>2</v>
      </c>
    </row>
    <row r="324" spans="1:10" thickBot="1" x14ac:dyDescent="0.4">
      <c r="A324" s="15" t="s">
        <v>96</v>
      </c>
      <c r="B324" s="4"/>
      <c r="C324" s="4"/>
      <c r="D324" s="4">
        <v>167</v>
      </c>
      <c r="E324" s="4">
        <v>156</v>
      </c>
      <c r="F324" s="4">
        <f>SUM(B324:E324)</f>
        <v>323</v>
      </c>
      <c r="G324" s="5">
        <v>2</v>
      </c>
      <c r="H324" s="7">
        <f t="shared" si="192"/>
        <v>2</v>
      </c>
      <c r="J324" t="s">
        <v>129</v>
      </c>
    </row>
    <row r="325" spans="1:10" thickBot="1" x14ac:dyDescent="0.4">
      <c r="A325" s="15" t="s">
        <v>103</v>
      </c>
      <c r="B325" s="4"/>
      <c r="C325" s="4"/>
      <c r="D325" s="4"/>
      <c r="E325" s="4"/>
      <c r="F325" s="4"/>
      <c r="G325" s="5">
        <v>0</v>
      </c>
      <c r="H325" s="7">
        <f t="shared" si="192"/>
        <v>0</v>
      </c>
      <c r="J325">
        <f>F327</f>
        <v>5413</v>
      </c>
    </row>
    <row r="326" spans="1:10" thickBot="1" x14ac:dyDescent="0.4">
      <c r="A326" s="16" t="s">
        <v>88</v>
      </c>
      <c r="B326" s="10"/>
      <c r="C326" s="10"/>
      <c r="D326" s="10"/>
      <c r="E326" s="10"/>
      <c r="F326" s="10"/>
      <c r="G326" s="5">
        <v>0</v>
      </c>
      <c r="H326" s="11">
        <f t="shared" si="192"/>
        <v>0</v>
      </c>
    </row>
    <row r="327" spans="1:10" thickBot="1" x14ac:dyDescent="0.4">
      <c r="A327" s="13" t="s">
        <v>39</v>
      </c>
      <c r="B327" s="17">
        <f>SUM(B314:B326)</f>
        <v>1382</v>
      </c>
      <c r="C327" s="17">
        <f t="shared" ref="C327" si="193">SUM(C314:C326)</f>
        <v>1380</v>
      </c>
      <c r="D327" s="17">
        <f t="shared" ref="D327" si="194">SUM(D314:D326)</f>
        <v>1350</v>
      </c>
      <c r="E327" s="17">
        <f t="shared" ref="E327" si="195">SUM(E314:E326)</f>
        <v>1301</v>
      </c>
      <c r="F327" s="17">
        <f t="shared" ref="F327" si="196">SUM(F314:F326)</f>
        <v>5413</v>
      </c>
      <c r="G327" s="17">
        <f>SUM(G314:G326)</f>
        <v>24</v>
      </c>
      <c r="H327" s="18">
        <f t="shared" ref="H327" si="197">SUM(H314:H326)</f>
        <v>32</v>
      </c>
    </row>
    <row r="328" spans="1:10" thickBot="1" x14ac:dyDescent="0.4"/>
    <row r="329" spans="1:10" x14ac:dyDescent="0.25">
      <c r="A329" s="20">
        <v>41727</v>
      </c>
      <c r="B329" s="21"/>
      <c r="C329" s="21" t="s">
        <v>115</v>
      </c>
      <c r="D329" s="21"/>
      <c r="E329" s="21" t="s">
        <v>87</v>
      </c>
      <c r="F329" s="21"/>
      <c r="G329" s="21">
        <v>6</v>
      </c>
      <c r="H329" s="22">
        <v>14</v>
      </c>
    </row>
    <row r="330" spans="1:10" thickBot="1" x14ac:dyDescent="0.4">
      <c r="A330" s="12" t="s">
        <v>34</v>
      </c>
      <c r="B330" s="23"/>
      <c r="C330" s="23"/>
      <c r="D330" s="23"/>
      <c r="E330" s="23"/>
      <c r="F330" s="23"/>
      <c r="G330" s="23" t="s">
        <v>40</v>
      </c>
      <c r="H330" s="24">
        <f>G329-(G345/2)</f>
        <v>1</v>
      </c>
    </row>
    <row r="331" spans="1:10" ht="15.75" thickBot="1" x14ac:dyDescent="0.3">
      <c r="A331" s="25"/>
      <c r="B331" s="25" t="s">
        <v>0</v>
      </c>
      <c r="C331" s="25" t="s">
        <v>1</v>
      </c>
      <c r="D331" s="25" t="s">
        <v>2</v>
      </c>
      <c r="E331" s="25" t="s">
        <v>3</v>
      </c>
      <c r="F331" s="25" t="s">
        <v>4</v>
      </c>
      <c r="G331" s="25" t="s">
        <v>5</v>
      </c>
      <c r="H331" s="25" t="s">
        <v>38</v>
      </c>
      <c r="J331" s="42" t="s">
        <v>125</v>
      </c>
    </row>
    <row r="332" spans="1:10" thickBot="1" x14ac:dyDescent="0.4">
      <c r="A332" s="19" t="s">
        <v>6</v>
      </c>
      <c r="B332" s="5">
        <v>194</v>
      </c>
      <c r="C332" s="5">
        <v>166</v>
      </c>
      <c r="D332" s="5">
        <v>171</v>
      </c>
      <c r="E332" s="5">
        <v>203</v>
      </c>
      <c r="F332" s="5">
        <f t="shared" ref="F332:F343" si="198">SUM(B332:E332)</f>
        <v>734</v>
      </c>
      <c r="G332" s="5">
        <v>1</v>
      </c>
      <c r="H332" s="6">
        <f t="shared" ref="H332:H344" si="199">COUNT(B332:E332)</f>
        <v>4</v>
      </c>
    </row>
    <row r="333" spans="1:10" thickBot="1" x14ac:dyDescent="0.4">
      <c r="A333" s="15" t="s">
        <v>7</v>
      </c>
      <c r="B333" s="4"/>
      <c r="C333" s="4"/>
      <c r="D333" s="4"/>
      <c r="E333" s="4"/>
      <c r="F333" s="4">
        <f t="shared" si="198"/>
        <v>0</v>
      </c>
      <c r="G333" s="5">
        <v>0</v>
      </c>
      <c r="H333" s="7">
        <f t="shared" si="199"/>
        <v>0</v>
      </c>
      <c r="J333" t="s">
        <v>126</v>
      </c>
    </row>
    <row r="334" spans="1:10" thickBot="1" x14ac:dyDescent="0.4">
      <c r="A334" s="15" t="s">
        <v>8</v>
      </c>
      <c r="B334" s="4">
        <v>188</v>
      </c>
      <c r="C334" s="4">
        <v>162</v>
      </c>
      <c r="D334" s="4">
        <v>186</v>
      </c>
      <c r="E334" s="4">
        <v>191</v>
      </c>
      <c r="F334" s="4">
        <f t="shared" si="198"/>
        <v>727</v>
      </c>
      <c r="G334" s="5">
        <v>1</v>
      </c>
      <c r="H334" s="7">
        <f t="shared" si="199"/>
        <v>4</v>
      </c>
      <c r="J334">
        <f>MAX(B345:E345)</f>
        <v>1517</v>
      </c>
    </row>
    <row r="335" spans="1:10" thickBot="1" x14ac:dyDescent="0.4">
      <c r="A335" s="15" t="s">
        <v>9</v>
      </c>
      <c r="B335" s="4"/>
      <c r="C335" s="4"/>
      <c r="D335" s="4"/>
      <c r="E335" s="4"/>
      <c r="F335" s="4">
        <f t="shared" si="198"/>
        <v>0</v>
      </c>
      <c r="G335" s="5">
        <v>0</v>
      </c>
      <c r="H335" s="7">
        <f t="shared" si="199"/>
        <v>0</v>
      </c>
    </row>
    <row r="336" spans="1:10" thickBot="1" x14ac:dyDescent="0.4">
      <c r="A336" s="15" t="s">
        <v>10</v>
      </c>
      <c r="B336" s="4">
        <v>154</v>
      </c>
      <c r="C336" s="4">
        <v>173</v>
      </c>
      <c r="D336" s="4">
        <v>158</v>
      </c>
      <c r="E336" s="4">
        <v>170</v>
      </c>
      <c r="F336" s="4">
        <f t="shared" si="198"/>
        <v>655</v>
      </c>
      <c r="G336" s="5">
        <v>1</v>
      </c>
      <c r="H336" s="7">
        <f t="shared" si="199"/>
        <v>4</v>
      </c>
      <c r="J336" t="s">
        <v>127</v>
      </c>
    </row>
    <row r="337" spans="1:10" thickBot="1" x14ac:dyDescent="0.4">
      <c r="A337" s="15" t="s">
        <v>11</v>
      </c>
      <c r="B337" s="4">
        <v>155</v>
      </c>
      <c r="C337" s="4">
        <v>160</v>
      </c>
      <c r="D337" s="4">
        <v>143</v>
      </c>
      <c r="E337" s="4"/>
      <c r="F337" s="4">
        <f t="shared" si="198"/>
        <v>458</v>
      </c>
      <c r="G337" s="5">
        <v>0</v>
      </c>
      <c r="H337" s="7">
        <f t="shared" si="199"/>
        <v>3</v>
      </c>
      <c r="J337">
        <f>MAX(B345+C345,C345+D345,D345+E345)</f>
        <v>2807</v>
      </c>
    </row>
    <row r="338" spans="1:10" thickBot="1" x14ac:dyDescent="0.4">
      <c r="A338" s="15" t="s">
        <v>12</v>
      </c>
      <c r="B338" s="4"/>
      <c r="C338" s="4"/>
      <c r="D338" s="4"/>
      <c r="E338" s="4"/>
      <c r="F338" s="4">
        <f t="shared" si="198"/>
        <v>0</v>
      </c>
      <c r="G338" s="5">
        <v>0</v>
      </c>
      <c r="H338" s="7">
        <f t="shared" si="199"/>
        <v>0</v>
      </c>
    </row>
    <row r="339" spans="1:10" thickBot="1" x14ac:dyDescent="0.4">
      <c r="A339" s="15" t="s">
        <v>54</v>
      </c>
      <c r="B339" s="4">
        <v>201</v>
      </c>
      <c r="C339" s="4">
        <v>178</v>
      </c>
      <c r="D339" s="4">
        <v>176</v>
      </c>
      <c r="E339" s="4">
        <v>169</v>
      </c>
      <c r="F339" s="4">
        <f t="shared" si="198"/>
        <v>724</v>
      </c>
      <c r="G339" s="5">
        <v>2</v>
      </c>
      <c r="H339" s="7">
        <f t="shared" si="199"/>
        <v>4</v>
      </c>
      <c r="J339" t="s">
        <v>128</v>
      </c>
    </row>
    <row r="340" spans="1:10" thickBot="1" x14ac:dyDescent="0.4">
      <c r="A340" s="15" t="s">
        <v>13</v>
      </c>
      <c r="B340" s="4">
        <v>236</v>
      </c>
      <c r="C340" s="4">
        <v>104</v>
      </c>
      <c r="D340" s="4">
        <v>154</v>
      </c>
      <c r="E340" s="4">
        <v>170</v>
      </c>
      <c r="F340" s="4">
        <f t="shared" si="198"/>
        <v>664</v>
      </c>
      <c r="G340" s="5">
        <v>2</v>
      </c>
      <c r="H340" s="7">
        <f t="shared" si="199"/>
        <v>4</v>
      </c>
      <c r="J340">
        <f>MAX(B345+C345+D345,C345+D345+E345)</f>
        <v>4140</v>
      </c>
    </row>
    <row r="341" spans="1:10" thickBot="1" x14ac:dyDescent="0.4">
      <c r="A341" s="15" t="s">
        <v>85</v>
      </c>
      <c r="B341" s="4">
        <v>137</v>
      </c>
      <c r="C341" s="4"/>
      <c r="D341" s="4"/>
      <c r="E341" s="4">
        <v>224</v>
      </c>
      <c r="F341" s="4">
        <f t="shared" si="198"/>
        <v>361</v>
      </c>
      <c r="G341" s="5">
        <v>1</v>
      </c>
      <c r="H341" s="7">
        <f t="shared" si="199"/>
        <v>2</v>
      </c>
    </row>
    <row r="342" spans="1:10" thickBot="1" x14ac:dyDescent="0.4">
      <c r="A342" s="15" t="s">
        <v>96</v>
      </c>
      <c r="B342" s="4">
        <v>150</v>
      </c>
      <c r="C342" s="4">
        <v>199</v>
      </c>
      <c r="D342" s="4">
        <v>169</v>
      </c>
      <c r="E342" s="4">
        <v>189</v>
      </c>
      <c r="F342" s="4">
        <f t="shared" si="198"/>
        <v>707</v>
      </c>
      <c r="G342" s="5">
        <v>1</v>
      </c>
      <c r="H342" s="7">
        <f t="shared" si="199"/>
        <v>4</v>
      </c>
      <c r="J342" t="s">
        <v>129</v>
      </c>
    </row>
    <row r="343" spans="1:10" thickBot="1" x14ac:dyDescent="0.4">
      <c r="A343" s="15" t="s">
        <v>103</v>
      </c>
      <c r="B343" s="4"/>
      <c r="C343" s="4">
        <v>191</v>
      </c>
      <c r="D343" s="4">
        <v>133</v>
      </c>
      <c r="E343" s="4">
        <v>201</v>
      </c>
      <c r="F343" s="4">
        <f t="shared" si="198"/>
        <v>525</v>
      </c>
      <c r="G343" s="5">
        <v>1</v>
      </c>
      <c r="H343" s="7">
        <f t="shared" si="199"/>
        <v>3</v>
      </c>
      <c r="J343">
        <f>F345</f>
        <v>5555</v>
      </c>
    </row>
    <row r="344" spans="1:10" thickBot="1" x14ac:dyDescent="0.4">
      <c r="A344" s="16" t="s">
        <v>88</v>
      </c>
      <c r="B344" s="10"/>
      <c r="C344" s="10"/>
      <c r="D344" s="10"/>
      <c r="E344" s="10"/>
      <c r="F344" s="10"/>
      <c r="G344" s="5">
        <v>0</v>
      </c>
      <c r="H344" s="11">
        <f t="shared" si="199"/>
        <v>0</v>
      </c>
    </row>
    <row r="345" spans="1:10" thickBot="1" x14ac:dyDescent="0.4">
      <c r="A345" s="13" t="s">
        <v>39</v>
      </c>
      <c r="B345" s="17">
        <f>SUM(B332:B344)</f>
        <v>1415</v>
      </c>
      <c r="C345" s="17">
        <f t="shared" ref="C345" si="200">SUM(C332:C344)</f>
        <v>1333</v>
      </c>
      <c r="D345" s="17">
        <f t="shared" ref="D345" si="201">SUM(D332:D344)</f>
        <v>1290</v>
      </c>
      <c r="E345" s="17">
        <f t="shared" ref="E345" si="202">SUM(E332:E344)</f>
        <v>1517</v>
      </c>
      <c r="F345" s="17">
        <f t="shared" ref="F345" si="203">SUM(F332:F344)</f>
        <v>5555</v>
      </c>
      <c r="G345" s="17">
        <f>SUM(G332:G344)</f>
        <v>10</v>
      </c>
      <c r="H345" s="18">
        <f t="shared" ref="H345" si="204">SUM(H332:H344)</f>
        <v>32</v>
      </c>
    </row>
    <row r="346" spans="1:10" thickBot="1" x14ac:dyDescent="0.4"/>
    <row r="347" spans="1:10" x14ac:dyDescent="0.25">
      <c r="A347" s="20">
        <v>41734</v>
      </c>
      <c r="B347" s="21"/>
      <c r="C347" s="21" t="s">
        <v>116</v>
      </c>
      <c r="D347" s="21"/>
      <c r="E347" s="21" t="s">
        <v>87</v>
      </c>
      <c r="F347" s="21"/>
      <c r="G347" s="21">
        <v>11</v>
      </c>
      <c r="H347" s="22">
        <v>9</v>
      </c>
    </row>
    <row r="348" spans="1:10" thickBot="1" x14ac:dyDescent="0.4">
      <c r="A348" s="12" t="s">
        <v>35</v>
      </c>
      <c r="B348" s="23"/>
      <c r="C348" s="23"/>
      <c r="D348" s="23"/>
      <c r="E348" s="23"/>
      <c r="F348" s="23"/>
      <c r="G348" s="23" t="s">
        <v>40</v>
      </c>
      <c r="H348" s="24">
        <f>G347-(G363/2)</f>
        <v>2</v>
      </c>
    </row>
    <row r="349" spans="1:10" ht="15.75" thickBot="1" x14ac:dyDescent="0.3">
      <c r="A349" s="25"/>
      <c r="B349" s="25" t="s">
        <v>0</v>
      </c>
      <c r="C349" s="25" t="s">
        <v>1</v>
      </c>
      <c r="D349" s="25" t="s">
        <v>2</v>
      </c>
      <c r="E349" s="25" t="s">
        <v>3</v>
      </c>
      <c r="F349" s="25" t="s">
        <v>4</v>
      </c>
      <c r="G349" s="25" t="s">
        <v>5</v>
      </c>
      <c r="H349" s="25" t="s">
        <v>38</v>
      </c>
      <c r="J349" s="42" t="s">
        <v>125</v>
      </c>
    </row>
    <row r="350" spans="1:10" thickBot="1" x14ac:dyDescent="0.4">
      <c r="A350" s="19" t="s">
        <v>6</v>
      </c>
      <c r="B350" s="5">
        <v>166</v>
      </c>
      <c r="C350" s="5">
        <v>181</v>
      </c>
      <c r="D350" s="5">
        <v>170</v>
      </c>
      <c r="E350" s="5">
        <v>168</v>
      </c>
      <c r="F350" s="5">
        <f t="shared" ref="F350:F361" si="205">SUM(B350:E350)</f>
        <v>685</v>
      </c>
      <c r="G350" s="5">
        <v>2</v>
      </c>
      <c r="H350" s="6">
        <f t="shared" ref="H350:H362" si="206">COUNT(B350:E350)</f>
        <v>4</v>
      </c>
    </row>
    <row r="351" spans="1:10" thickBot="1" x14ac:dyDescent="0.4">
      <c r="A351" s="15" t="s">
        <v>7</v>
      </c>
      <c r="B351" s="4">
        <v>193</v>
      </c>
      <c r="C351" s="4">
        <v>193</v>
      </c>
      <c r="D351" s="4">
        <v>172</v>
      </c>
      <c r="E351" s="4">
        <v>178</v>
      </c>
      <c r="F351" s="4">
        <f t="shared" si="205"/>
        <v>736</v>
      </c>
      <c r="G351" s="5">
        <v>3</v>
      </c>
      <c r="H351" s="7">
        <f t="shared" si="206"/>
        <v>4</v>
      </c>
      <c r="J351" t="s">
        <v>126</v>
      </c>
    </row>
    <row r="352" spans="1:10" thickBot="1" x14ac:dyDescent="0.4">
      <c r="A352" s="15" t="s">
        <v>8</v>
      </c>
      <c r="B352" s="4">
        <v>159</v>
      </c>
      <c r="C352" s="4">
        <v>167</v>
      </c>
      <c r="D352" s="4">
        <v>183</v>
      </c>
      <c r="E352" s="4">
        <v>163</v>
      </c>
      <c r="F352" s="4">
        <f t="shared" si="205"/>
        <v>672</v>
      </c>
      <c r="G352" s="5">
        <v>2</v>
      </c>
      <c r="H352" s="7">
        <f t="shared" si="206"/>
        <v>4</v>
      </c>
      <c r="J352">
        <f>MAX(B363:E363)</f>
        <v>1455</v>
      </c>
    </row>
    <row r="353" spans="1:10" thickBot="1" x14ac:dyDescent="0.4">
      <c r="A353" s="15" t="s">
        <v>9</v>
      </c>
      <c r="B353" s="4">
        <v>169</v>
      </c>
      <c r="C353" s="4">
        <v>142</v>
      </c>
      <c r="D353" s="4"/>
      <c r="E353" s="4"/>
      <c r="F353" s="4">
        <f t="shared" si="205"/>
        <v>311</v>
      </c>
      <c r="G353" s="5">
        <v>0</v>
      </c>
      <c r="H353" s="7">
        <f t="shared" si="206"/>
        <v>2</v>
      </c>
    </row>
    <row r="354" spans="1:10" thickBot="1" x14ac:dyDescent="0.4">
      <c r="A354" s="15" t="s">
        <v>10</v>
      </c>
      <c r="B354" s="4"/>
      <c r="C354" s="4"/>
      <c r="D354" s="4"/>
      <c r="E354" s="4"/>
      <c r="F354" s="4">
        <f t="shared" si="205"/>
        <v>0</v>
      </c>
      <c r="G354" s="5">
        <v>0</v>
      </c>
      <c r="H354" s="7">
        <f t="shared" si="206"/>
        <v>0</v>
      </c>
      <c r="J354" t="s">
        <v>127</v>
      </c>
    </row>
    <row r="355" spans="1:10" thickBot="1" x14ac:dyDescent="0.4">
      <c r="A355" s="15" t="s">
        <v>11</v>
      </c>
      <c r="B355" s="4">
        <v>160</v>
      </c>
      <c r="C355" s="4">
        <v>182</v>
      </c>
      <c r="D355" s="4">
        <v>203</v>
      </c>
      <c r="E355" s="4">
        <v>171</v>
      </c>
      <c r="F355" s="4">
        <f t="shared" si="205"/>
        <v>716</v>
      </c>
      <c r="G355" s="5">
        <v>0</v>
      </c>
      <c r="H355" s="7">
        <f t="shared" si="206"/>
        <v>4</v>
      </c>
      <c r="J355">
        <f>MAX(B363+C363,C363+D363,D363+E363)</f>
        <v>2887</v>
      </c>
    </row>
    <row r="356" spans="1:10" thickBot="1" x14ac:dyDescent="0.4">
      <c r="A356" s="15" t="s">
        <v>12</v>
      </c>
      <c r="B356" s="4"/>
      <c r="C356" s="4"/>
      <c r="D356" s="4"/>
      <c r="E356" s="4"/>
      <c r="F356" s="4">
        <f t="shared" si="205"/>
        <v>0</v>
      </c>
      <c r="G356" s="5">
        <v>2</v>
      </c>
      <c r="H356" s="7">
        <f t="shared" si="206"/>
        <v>0</v>
      </c>
    </row>
    <row r="357" spans="1:10" thickBot="1" x14ac:dyDescent="0.4">
      <c r="A357" s="15" t="s">
        <v>54</v>
      </c>
      <c r="B357" s="4"/>
      <c r="C357" s="4"/>
      <c r="D357" s="4">
        <v>215</v>
      </c>
      <c r="E357" s="4">
        <v>214</v>
      </c>
      <c r="F357" s="4">
        <f t="shared" si="205"/>
        <v>429</v>
      </c>
      <c r="G357" s="5">
        <v>2</v>
      </c>
      <c r="H357" s="7">
        <f t="shared" si="206"/>
        <v>2</v>
      </c>
      <c r="J357" t="s">
        <v>128</v>
      </c>
    </row>
    <row r="358" spans="1:10" thickBot="1" x14ac:dyDescent="0.4">
      <c r="A358" s="15" t="s">
        <v>13</v>
      </c>
      <c r="B358" s="4">
        <v>178</v>
      </c>
      <c r="C358" s="4">
        <v>166</v>
      </c>
      <c r="D358" s="4">
        <v>169</v>
      </c>
      <c r="E358" s="4">
        <v>194</v>
      </c>
      <c r="F358" s="4">
        <f t="shared" si="205"/>
        <v>707</v>
      </c>
      <c r="G358" s="5">
        <v>2</v>
      </c>
      <c r="H358" s="7">
        <f t="shared" si="206"/>
        <v>4</v>
      </c>
      <c r="J358">
        <f>MAX(B363+C363+D363,C363+D363+E363)</f>
        <v>4217</v>
      </c>
    </row>
    <row r="359" spans="1:10" thickBot="1" x14ac:dyDescent="0.4">
      <c r="A359" s="15" t="s">
        <v>85</v>
      </c>
      <c r="B359" s="4">
        <v>191</v>
      </c>
      <c r="C359" s="4">
        <v>140</v>
      </c>
      <c r="D359" s="4">
        <v>168</v>
      </c>
      <c r="E359" s="4">
        <v>189</v>
      </c>
      <c r="F359" s="4">
        <f t="shared" si="205"/>
        <v>688</v>
      </c>
      <c r="G359" s="5">
        <v>2</v>
      </c>
      <c r="H359" s="7">
        <f t="shared" si="206"/>
        <v>4</v>
      </c>
    </row>
    <row r="360" spans="1:10" thickBot="1" x14ac:dyDescent="0.4">
      <c r="A360" s="15" t="s">
        <v>96</v>
      </c>
      <c r="B360" s="4">
        <v>171</v>
      </c>
      <c r="C360" s="4">
        <v>159</v>
      </c>
      <c r="D360" s="4">
        <v>175</v>
      </c>
      <c r="E360" s="4">
        <v>155</v>
      </c>
      <c r="F360" s="4">
        <f t="shared" si="205"/>
        <v>660</v>
      </c>
      <c r="G360" s="5">
        <v>3</v>
      </c>
      <c r="H360" s="7">
        <f t="shared" si="206"/>
        <v>4</v>
      </c>
      <c r="J360" t="s">
        <v>129</v>
      </c>
    </row>
    <row r="361" spans="1:10" thickBot="1" x14ac:dyDescent="0.4">
      <c r="A361" s="15" t="s">
        <v>103</v>
      </c>
      <c r="B361" s="4"/>
      <c r="C361" s="4"/>
      <c r="D361" s="4"/>
      <c r="E361" s="4"/>
      <c r="F361" s="4">
        <f t="shared" si="205"/>
        <v>0</v>
      </c>
      <c r="G361" s="5">
        <v>0</v>
      </c>
      <c r="H361" s="7">
        <f t="shared" si="206"/>
        <v>0</v>
      </c>
      <c r="J361">
        <f>F363</f>
        <v>5604</v>
      </c>
    </row>
    <row r="362" spans="1:10" thickBot="1" x14ac:dyDescent="0.4">
      <c r="A362" s="16" t="s">
        <v>88</v>
      </c>
      <c r="B362" s="10"/>
      <c r="C362" s="10"/>
      <c r="D362" s="10"/>
      <c r="E362" s="10"/>
      <c r="F362" s="10"/>
      <c r="G362" s="5">
        <v>0</v>
      </c>
      <c r="H362" s="11">
        <f t="shared" si="206"/>
        <v>0</v>
      </c>
    </row>
    <row r="363" spans="1:10" thickBot="1" x14ac:dyDescent="0.4">
      <c r="A363" s="13" t="s">
        <v>39</v>
      </c>
      <c r="B363" s="17">
        <f>SUM(B350:B362)</f>
        <v>1387</v>
      </c>
      <c r="C363" s="17">
        <f t="shared" ref="C363" si="207">SUM(C350:C362)</f>
        <v>1330</v>
      </c>
      <c r="D363" s="17">
        <f t="shared" ref="D363" si="208">SUM(D350:D362)</f>
        <v>1455</v>
      </c>
      <c r="E363" s="17">
        <f t="shared" ref="E363" si="209">SUM(E350:E362)</f>
        <v>1432</v>
      </c>
      <c r="F363" s="17">
        <f t="shared" ref="F363" si="210">SUM(F350:F362)</f>
        <v>5604</v>
      </c>
      <c r="G363" s="17">
        <f>SUM(G350:G362)</f>
        <v>18</v>
      </c>
      <c r="H363" s="18">
        <f t="shared" ref="H363" si="211">SUM(H350:H362)</f>
        <v>32</v>
      </c>
    </row>
    <row r="364" spans="1:10" thickBot="1" x14ac:dyDescent="0.4"/>
    <row r="365" spans="1:10" ht="14.45" x14ac:dyDescent="0.35">
      <c r="A365" s="20">
        <v>41741</v>
      </c>
      <c r="B365" s="21"/>
      <c r="C365" s="21" t="s">
        <v>117</v>
      </c>
      <c r="D365" s="21"/>
      <c r="E365" s="21" t="s">
        <v>118</v>
      </c>
      <c r="F365" s="21"/>
      <c r="G365" s="21">
        <v>9</v>
      </c>
      <c r="H365" s="22">
        <v>11</v>
      </c>
    </row>
    <row r="366" spans="1:10" thickBot="1" x14ac:dyDescent="0.4">
      <c r="A366" s="12" t="s">
        <v>36</v>
      </c>
      <c r="B366" s="23"/>
      <c r="C366" s="23"/>
      <c r="D366" s="23"/>
      <c r="E366" s="23"/>
      <c r="F366" s="23"/>
      <c r="G366" s="23" t="s">
        <v>40</v>
      </c>
      <c r="H366" s="24">
        <f>G365-(G381/2)</f>
        <v>2</v>
      </c>
    </row>
    <row r="367" spans="1:10" ht="15.75" thickBot="1" x14ac:dyDescent="0.3">
      <c r="A367" s="25"/>
      <c r="B367" s="25" t="s">
        <v>0</v>
      </c>
      <c r="C367" s="25" t="s">
        <v>1</v>
      </c>
      <c r="D367" s="25" t="s">
        <v>2</v>
      </c>
      <c r="E367" s="25" t="s">
        <v>3</v>
      </c>
      <c r="F367" s="25" t="s">
        <v>4</v>
      </c>
      <c r="G367" s="25" t="s">
        <v>5</v>
      </c>
      <c r="H367" s="25" t="s">
        <v>38</v>
      </c>
      <c r="J367" s="42" t="s">
        <v>125</v>
      </c>
    </row>
    <row r="368" spans="1:10" thickBot="1" x14ac:dyDescent="0.4">
      <c r="A368" s="19" t="s">
        <v>6</v>
      </c>
      <c r="B368" s="5">
        <v>140</v>
      </c>
      <c r="C368" s="5">
        <v>200</v>
      </c>
      <c r="D368" s="5">
        <v>184</v>
      </c>
      <c r="E368" s="5">
        <v>189</v>
      </c>
      <c r="F368" s="5">
        <f t="shared" ref="F368:F379" si="212">SUM(B368:E368)</f>
        <v>713</v>
      </c>
      <c r="G368" s="5">
        <v>2</v>
      </c>
      <c r="H368" s="6">
        <f t="shared" ref="H368:H380" si="213">COUNT(B368:E368)</f>
        <v>4</v>
      </c>
    </row>
    <row r="369" spans="1:10" thickBot="1" x14ac:dyDescent="0.4">
      <c r="A369" s="15" t="s">
        <v>7</v>
      </c>
      <c r="B369" s="4">
        <v>167</v>
      </c>
      <c r="C369" s="4">
        <v>192</v>
      </c>
      <c r="D369" s="4">
        <v>244</v>
      </c>
      <c r="E369" s="4">
        <v>157</v>
      </c>
      <c r="F369" s="4">
        <f t="shared" si="212"/>
        <v>760</v>
      </c>
      <c r="G369" s="5">
        <v>2</v>
      </c>
      <c r="H369" s="7">
        <f t="shared" si="213"/>
        <v>4</v>
      </c>
      <c r="J369" t="s">
        <v>126</v>
      </c>
    </row>
    <row r="370" spans="1:10" thickBot="1" x14ac:dyDescent="0.4">
      <c r="A370" s="15" t="s">
        <v>8</v>
      </c>
      <c r="B370" s="4">
        <v>179</v>
      </c>
      <c r="C370" s="4">
        <v>181</v>
      </c>
      <c r="D370" s="4">
        <v>148</v>
      </c>
      <c r="E370" s="4">
        <v>194</v>
      </c>
      <c r="F370" s="4">
        <f t="shared" si="212"/>
        <v>702</v>
      </c>
      <c r="G370" s="5">
        <v>1</v>
      </c>
      <c r="H370" s="7">
        <f t="shared" si="213"/>
        <v>4</v>
      </c>
      <c r="J370">
        <f>MAX(B381:E381)</f>
        <v>1540</v>
      </c>
    </row>
    <row r="371" spans="1:10" thickBot="1" x14ac:dyDescent="0.4">
      <c r="A371" s="15" t="s">
        <v>9</v>
      </c>
      <c r="B371" s="4">
        <v>134</v>
      </c>
      <c r="C371" s="4">
        <v>152</v>
      </c>
      <c r="D371" s="4"/>
      <c r="E371" s="4">
        <v>222</v>
      </c>
      <c r="F371" s="4">
        <f t="shared" si="212"/>
        <v>508</v>
      </c>
      <c r="G371" s="5">
        <v>1</v>
      </c>
      <c r="H371" s="7">
        <f t="shared" si="213"/>
        <v>3</v>
      </c>
    </row>
    <row r="372" spans="1:10" thickBot="1" x14ac:dyDescent="0.4">
      <c r="A372" s="15" t="s">
        <v>10</v>
      </c>
      <c r="B372" s="4"/>
      <c r="C372" s="4"/>
      <c r="D372" s="4">
        <v>161</v>
      </c>
      <c r="E372" s="4">
        <v>171</v>
      </c>
      <c r="F372" s="4">
        <f t="shared" si="212"/>
        <v>332</v>
      </c>
      <c r="G372" s="5">
        <v>1</v>
      </c>
      <c r="H372" s="7">
        <f t="shared" si="213"/>
        <v>2</v>
      </c>
      <c r="J372" t="s">
        <v>127</v>
      </c>
    </row>
    <row r="373" spans="1:10" thickBot="1" x14ac:dyDescent="0.4">
      <c r="A373" s="15" t="s">
        <v>11</v>
      </c>
      <c r="B373" s="4">
        <v>152</v>
      </c>
      <c r="C373" s="4">
        <v>190</v>
      </c>
      <c r="D373" s="4">
        <v>172</v>
      </c>
      <c r="E373" s="4">
        <v>194</v>
      </c>
      <c r="F373" s="4">
        <f t="shared" si="212"/>
        <v>708</v>
      </c>
      <c r="G373" s="5">
        <v>2</v>
      </c>
      <c r="H373" s="7">
        <f t="shared" si="213"/>
        <v>4</v>
      </c>
      <c r="J373">
        <f>MAX(B381+C381,C381+D381,D381+E381)</f>
        <v>2963</v>
      </c>
    </row>
    <row r="374" spans="1:10" thickBot="1" x14ac:dyDescent="0.4">
      <c r="A374" s="15" t="s">
        <v>12</v>
      </c>
      <c r="B374" s="4"/>
      <c r="C374" s="4"/>
      <c r="D374" s="4"/>
      <c r="E374" s="4"/>
      <c r="F374" s="4">
        <f t="shared" si="212"/>
        <v>0</v>
      </c>
      <c r="G374" s="5">
        <v>0</v>
      </c>
      <c r="H374" s="7">
        <f t="shared" si="213"/>
        <v>0</v>
      </c>
    </row>
    <row r="375" spans="1:10" thickBot="1" x14ac:dyDescent="0.4">
      <c r="A375" s="15" t="s">
        <v>54</v>
      </c>
      <c r="B375" s="4">
        <v>160</v>
      </c>
      <c r="C375" s="4">
        <v>215</v>
      </c>
      <c r="D375" s="4">
        <v>178</v>
      </c>
      <c r="E375" s="4">
        <v>193</v>
      </c>
      <c r="F375" s="4">
        <f t="shared" si="212"/>
        <v>746</v>
      </c>
      <c r="G375" s="5">
        <v>2</v>
      </c>
      <c r="H375" s="7">
        <f t="shared" si="213"/>
        <v>4</v>
      </c>
      <c r="J375" t="s">
        <v>128</v>
      </c>
    </row>
    <row r="376" spans="1:10" thickBot="1" x14ac:dyDescent="0.4">
      <c r="A376" s="15" t="s">
        <v>13</v>
      </c>
      <c r="B376" s="4"/>
      <c r="C376" s="4"/>
      <c r="D376" s="4"/>
      <c r="E376" s="4"/>
      <c r="F376" s="4">
        <f t="shared" si="212"/>
        <v>0</v>
      </c>
      <c r="G376" s="5">
        <v>0</v>
      </c>
      <c r="H376" s="7">
        <f t="shared" si="213"/>
        <v>0</v>
      </c>
      <c r="J376">
        <f>MAX(B381+C381+D381,C381+D381+E381)</f>
        <v>4448</v>
      </c>
    </row>
    <row r="377" spans="1:10" thickBot="1" x14ac:dyDescent="0.4">
      <c r="A377" s="15" t="s">
        <v>85</v>
      </c>
      <c r="B377" s="4">
        <v>175</v>
      </c>
      <c r="C377" s="4">
        <v>183</v>
      </c>
      <c r="D377" s="4">
        <v>203</v>
      </c>
      <c r="E377" s="4">
        <v>220</v>
      </c>
      <c r="F377" s="4">
        <f t="shared" si="212"/>
        <v>781</v>
      </c>
      <c r="G377" s="5">
        <v>2</v>
      </c>
      <c r="H377" s="7">
        <f t="shared" si="213"/>
        <v>4</v>
      </c>
    </row>
    <row r="378" spans="1:10" thickBot="1" x14ac:dyDescent="0.4">
      <c r="A378" s="15" t="s">
        <v>96</v>
      </c>
      <c r="B378" s="4">
        <v>159</v>
      </c>
      <c r="C378" s="4">
        <v>172</v>
      </c>
      <c r="D378" s="4">
        <v>133</v>
      </c>
      <c r="E378" s="4"/>
      <c r="F378" s="4">
        <f t="shared" si="212"/>
        <v>464</v>
      </c>
      <c r="G378" s="5">
        <v>1</v>
      </c>
      <c r="H378" s="7">
        <f t="shared" si="213"/>
        <v>3</v>
      </c>
      <c r="J378" t="s">
        <v>129</v>
      </c>
    </row>
    <row r="379" spans="1:10" thickBot="1" x14ac:dyDescent="0.4">
      <c r="A379" s="15" t="s">
        <v>103</v>
      </c>
      <c r="B379" s="4"/>
      <c r="C379" s="4"/>
      <c r="D379" s="4"/>
      <c r="E379" s="4"/>
      <c r="F379" s="4">
        <f t="shared" si="212"/>
        <v>0</v>
      </c>
      <c r="G379" s="5">
        <v>0</v>
      </c>
      <c r="H379" s="7">
        <f t="shared" si="213"/>
        <v>0</v>
      </c>
      <c r="J379">
        <f>F381</f>
        <v>5714</v>
      </c>
    </row>
    <row r="380" spans="1:10" thickBot="1" x14ac:dyDescent="0.4">
      <c r="A380" s="16" t="s">
        <v>88</v>
      </c>
      <c r="B380" s="10"/>
      <c r="C380" s="10"/>
      <c r="D380" s="10"/>
      <c r="E380" s="10"/>
      <c r="F380" s="10"/>
      <c r="G380" s="5">
        <v>0</v>
      </c>
      <c r="H380" s="11">
        <f t="shared" si="213"/>
        <v>0</v>
      </c>
    </row>
    <row r="381" spans="1:10" thickBot="1" x14ac:dyDescent="0.4">
      <c r="A381" s="13" t="s">
        <v>39</v>
      </c>
      <c r="B381" s="17">
        <f>SUM(B368:B380)</f>
        <v>1266</v>
      </c>
      <c r="C381" s="17">
        <f t="shared" ref="C381" si="214">SUM(C368:C380)</f>
        <v>1485</v>
      </c>
      <c r="D381" s="17">
        <f t="shared" ref="D381" si="215">SUM(D368:D380)</f>
        <v>1423</v>
      </c>
      <c r="E381" s="17">
        <f t="shared" ref="E381" si="216">SUM(E368:E380)</f>
        <v>1540</v>
      </c>
      <c r="F381" s="17">
        <f t="shared" ref="F381" si="217">SUM(F368:F380)</f>
        <v>5714</v>
      </c>
      <c r="G381" s="17">
        <f>SUM(G368:G380)</f>
        <v>14</v>
      </c>
      <c r="H381" s="18">
        <f t="shared" ref="H381" si="218">SUM(H368:H380)</f>
        <v>32</v>
      </c>
    </row>
    <row r="382" spans="1:10" thickBot="1" x14ac:dyDescent="0.4"/>
    <row r="383" spans="1:10" ht="14.45" x14ac:dyDescent="0.35">
      <c r="A383" s="20">
        <v>41741</v>
      </c>
      <c r="B383" s="21"/>
      <c r="C383" s="21" t="s">
        <v>119</v>
      </c>
      <c r="D383" s="21"/>
      <c r="E383" s="21" t="s">
        <v>118</v>
      </c>
      <c r="F383" s="21"/>
      <c r="G383" s="21">
        <v>15</v>
      </c>
      <c r="H383" s="22">
        <v>5</v>
      </c>
    </row>
    <row r="384" spans="1:10" thickBot="1" x14ac:dyDescent="0.4">
      <c r="A384" s="12" t="s">
        <v>37</v>
      </c>
      <c r="B384" s="23"/>
      <c r="C384" s="23"/>
      <c r="D384" s="23"/>
      <c r="E384" s="23"/>
      <c r="F384" s="23"/>
      <c r="G384" s="23" t="s">
        <v>40</v>
      </c>
      <c r="H384" s="24">
        <f>G383-(G399/2)</f>
        <v>3</v>
      </c>
    </row>
    <row r="385" spans="1:10" ht="15.75" thickBot="1" x14ac:dyDescent="0.3">
      <c r="A385" s="25"/>
      <c r="B385" s="25" t="s">
        <v>0</v>
      </c>
      <c r="C385" s="25" t="s">
        <v>1</v>
      </c>
      <c r="D385" s="25" t="s">
        <v>2</v>
      </c>
      <c r="E385" s="25" t="s">
        <v>3</v>
      </c>
      <c r="F385" s="25" t="s">
        <v>4</v>
      </c>
      <c r="G385" s="25" t="s">
        <v>5</v>
      </c>
      <c r="H385" s="25" t="s">
        <v>38</v>
      </c>
      <c r="J385" s="42" t="s">
        <v>125</v>
      </c>
    </row>
    <row r="386" spans="1:10" thickBot="1" x14ac:dyDescent="0.4">
      <c r="A386" s="19" t="s">
        <v>6</v>
      </c>
      <c r="B386" s="5">
        <v>184</v>
      </c>
      <c r="C386" s="5">
        <v>177</v>
      </c>
      <c r="D386" s="5">
        <v>126</v>
      </c>
      <c r="E386" s="5">
        <v>168</v>
      </c>
      <c r="F386" s="5">
        <f t="shared" ref="F386:F398" si="219">SUM(B386:E386)</f>
        <v>655</v>
      </c>
      <c r="G386" s="5">
        <v>2</v>
      </c>
      <c r="H386" s="6">
        <f t="shared" ref="H386:H398" si="220">COUNT(B386:E386)</f>
        <v>4</v>
      </c>
    </row>
    <row r="387" spans="1:10" thickBot="1" x14ac:dyDescent="0.4">
      <c r="A387" s="15" t="s">
        <v>7</v>
      </c>
      <c r="B387" s="4">
        <v>180</v>
      </c>
      <c r="C387" s="4">
        <v>226</v>
      </c>
      <c r="D387" s="4">
        <v>169</v>
      </c>
      <c r="E387" s="4">
        <v>193</v>
      </c>
      <c r="F387" s="4">
        <f t="shared" si="219"/>
        <v>768</v>
      </c>
      <c r="G387" s="5">
        <v>4</v>
      </c>
      <c r="H387" s="7">
        <f t="shared" si="220"/>
        <v>4</v>
      </c>
      <c r="J387" t="s">
        <v>126</v>
      </c>
    </row>
    <row r="388" spans="1:10" thickBot="1" x14ac:dyDescent="0.4">
      <c r="A388" s="15" t="s">
        <v>8</v>
      </c>
      <c r="B388" s="4">
        <v>236</v>
      </c>
      <c r="C388" s="4">
        <v>193</v>
      </c>
      <c r="D388" s="4">
        <v>181</v>
      </c>
      <c r="E388" s="4">
        <v>180</v>
      </c>
      <c r="F388" s="4">
        <f t="shared" si="219"/>
        <v>790</v>
      </c>
      <c r="G388" s="5">
        <v>4</v>
      </c>
      <c r="H388" s="7">
        <f t="shared" si="220"/>
        <v>4</v>
      </c>
      <c r="J388">
        <f>MAX(B399:E399)</f>
        <v>1474</v>
      </c>
    </row>
    <row r="389" spans="1:10" thickBot="1" x14ac:dyDescent="0.4">
      <c r="A389" s="15" t="s">
        <v>9</v>
      </c>
      <c r="B389" s="4">
        <v>202</v>
      </c>
      <c r="C389" s="4">
        <v>158</v>
      </c>
      <c r="D389" s="4">
        <v>155</v>
      </c>
      <c r="E389" s="4">
        <v>157</v>
      </c>
      <c r="F389" s="4">
        <f t="shared" si="219"/>
        <v>672</v>
      </c>
      <c r="G389" s="5">
        <v>4</v>
      </c>
      <c r="H389" s="7">
        <f t="shared" si="220"/>
        <v>4</v>
      </c>
    </row>
    <row r="390" spans="1:10" thickBot="1" x14ac:dyDescent="0.4">
      <c r="A390" s="15" t="s">
        <v>10</v>
      </c>
      <c r="B390" s="4">
        <v>170</v>
      </c>
      <c r="C390" s="4">
        <v>196</v>
      </c>
      <c r="D390" s="4">
        <v>209</v>
      </c>
      <c r="E390" s="4">
        <v>162</v>
      </c>
      <c r="F390" s="4">
        <f t="shared" si="219"/>
        <v>737</v>
      </c>
      <c r="G390" s="5">
        <v>2</v>
      </c>
      <c r="H390" s="7">
        <f t="shared" si="220"/>
        <v>4</v>
      </c>
      <c r="J390" t="s">
        <v>127</v>
      </c>
    </row>
    <row r="391" spans="1:10" thickBot="1" x14ac:dyDescent="0.4">
      <c r="A391" s="15" t="s">
        <v>11</v>
      </c>
      <c r="B391" s="4"/>
      <c r="C391" s="4">
        <v>189</v>
      </c>
      <c r="D391" s="4">
        <v>154</v>
      </c>
      <c r="E391" s="4">
        <v>134</v>
      </c>
      <c r="F391" s="4">
        <f t="shared" si="219"/>
        <v>477</v>
      </c>
      <c r="G391" s="5">
        <v>2</v>
      </c>
      <c r="H391" s="7">
        <f t="shared" si="220"/>
        <v>3</v>
      </c>
      <c r="J391">
        <f>MAX(B399+C399,C399+D399,D399+E399)</f>
        <v>2926</v>
      </c>
    </row>
    <row r="392" spans="1:10" ht="15.75" thickBot="1" x14ac:dyDescent="0.3">
      <c r="A392" s="15" t="s">
        <v>12</v>
      </c>
      <c r="B392" s="4"/>
      <c r="C392" s="4"/>
      <c r="D392" s="4"/>
      <c r="E392" s="4"/>
      <c r="F392" s="4">
        <f t="shared" si="219"/>
        <v>0</v>
      </c>
      <c r="G392" s="5">
        <v>0</v>
      </c>
      <c r="H392" s="7">
        <f t="shared" si="220"/>
        <v>0</v>
      </c>
    </row>
    <row r="393" spans="1:10" ht="15.75" thickBot="1" x14ac:dyDescent="0.3">
      <c r="A393" s="15" t="s">
        <v>54</v>
      </c>
      <c r="B393" s="4">
        <v>141</v>
      </c>
      <c r="C393" s="4"/>
      <c r="D393" s="4"/>
      <c r="E393" s="4"/>
      <c r="F393" s="4">
        <f t="shared" si="219"/>
        <v>141</v>
      </c>
      <c r="G393" s="5">
        <v>0</v>
      </c>
      <c r="H393" s="7">
        <f t="shared" si="220"/>
        <v>1</v>
      </c>
      <c r="J393" t="s">
        <v>128</v>
      </c>
    </row>
    <row r="394" spans="1:10" ht="15.75" thickBot="1" x14ac:dyDescent="0.3">
      <c r="A394" s="15" t="s">
        <v>13</v>
      </c>
      <c r="B394" s="4"/>
      <c r="C394" s="4"/>
      <c r="D394" s="4"/>
      <c r="E394" s="4"/>
      <c r="F394" s="4">
        <f t="shared" si="219"/>
        <v>0</v>
      </c>
      <c r="G394" s="5">
        <v>0</v>
      </c>
      <c r="H394" s="7">
        <f t="shared" si="220"/>
        <v>0</v>
      </c>
      <c r="J394">
        <f>MAX(B399+C399+D399,C399+D399+E399)</f>
        <v>4283</v>
      </c>
    </row>
    <row r="395" spans="1:10" ht="15.75" thickBot="1" x14ac:dyDescent="0.3">
      <c r="A395" s="15" t="s">
        <v>85</v>
      </c>
      <c r="B395" s="4">
        <v>189</v>
      </c>
      <c r="C395" s="4">
        <v>158</v>
      </c>
      <c r="D395" s="4">
        <v>189</v>
      </c>
      <c r="E395" s="4">
        <v>210</v>
      </c>
      <c r="F395" s="4">
        <f t="shared" si="219"/>
        <v>746</v>
      </c>
      <c r="G395" s="5">
        <v>4</v>
      </c>
      <c r="H395" s="7">
        <f t="shared" si="220"/>
        <v>4</v>
      </c>
    </row>
    <row r="396" spans="1:10" ht="15.75" thickBot="1" x14ac:dyDescent="0.3">
      <c r="A396" s="15" t="s">
        <v>96</v>
      </c>
      <c r="B396" s="4">
        <v>150</v>
      </c>
      <c r="C396" s="4">
        <v>177</v>
      </c>
      <c r="D396" s="4">
        <v>174</v>
      </c>
      <c r="E396" s="4">
        <v>192</v>
      </c>
      <c r="F396" s="4">
        <f t="shared" si="219"/>
        <v>693</v>
      </c>
      <c r="G396" s="5">
        <v>2</v>
      </c>
      <c r="H396" s="7">
        <f t="shared" si="220"/>
        <v>4</v>
      </c>
      <c r="J396" t="s">
        <v>129</v>
      </c>
    </row>
    <row r="397" spans="1:10" ht="15.75" thickBot="1" x14ac:dyDescent="0.3">
      <c r="A397" s="15" t="s">
        <v>103</v>
      </c>
      <c r="B397" s="4"/>
      <c r="C397" s="4"/>
      <c r="D397" s="4"/>
      <c r="E397" s="4"/>
      <c r="F397" s="4">
        <f t="shared" si="219"/>
        <v>0</v>
      </c>
      <c r="G397" s="5">
        <v>0</v>
      </c>
      <c r="H397" s="7">
        <f t="shared" si="220"/>
        <v>0</v>
      </c>
      <c r="J397">
        <f>F399</f>
        <v>5679</v>
      </c>
    </row>
    <row r="398" spans="1:10" ht="15.75" thickBot="1" x14ac:dyDescent="0.3">
      <c r="A398" s="16" t="s">
        <v>88</v>
      </c>
      <c r="B398" s="10"/>
      <c r="C398" s="10"/>
      <c r="D398" s="10"/>
      <c r="E398" s="10"/>
      <c r="F398" s="4">
        <f t="shared" si="219"/>
        <v>0</v>
      </c>
      <c r="G398" s="5">
        <v>0</v>
      </c>
      <c r="H398" s="11">
        <f t="shared" si="220"/>
        <v>0</v>
      </c>
    </row>
    <row r="399" spans="1:10" ht="15.75" thickBot="1" x14ac:dyDescent="0.3">
      <c r="A399" s="13" t="s">
        <v>39</v>
      </c>
      <c r="B399" s="17">
        <f>SUM(B386:B398)</f>
        <v>1452</v>
      </c>
      <c r="C399" s="17">
        <f t="shared" ref="C399" si="221">SUM(C386:C398)</f>
        <v>1474</v>
      </c>
      <c r="D399" s="17">
        <f t="shared" ref="D399" si="222">SUM(D386:D398)</f>
        <v>1357</v>
      </c>
      <c r="E399" s="17">
        <f t="shared" ref="E399" si="223">SUM(E386:E398)</f>
        <v>1396</v>
      </c>
      <c r="F399" s="17">
        <f t="shared" ref="F399" si="224">SUM(F386:F398)</f>
        <v>5679</v>
      </c>
      <c r="G399" s="17">
        <f>SUM(G386:G398)</f>
        <v>24</v>
      </c>
      <c r="H399" s="18">
        <f t="shared" ref="H399" si="225">SUM(H386:H398)</f>
        <v>32</v>
      </c>
    </row>
  </sheetData>
  <pageMargins left="0.7" right="0.7" top="0.75" bottom="0.75" header="0.3" footer="0.3"/>
  <pageSetup paperSize="9" orientation="portrait" r:id="rId1"/>
  <ignoredErrors>
    <ignoredError sqref="O6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Kalkylblad</vt:lpstr>
      </vt:variant>
      <vt:variant>
        <vt:i4>1</vt:i4>
      </vt:variant>
      <vt:variant>
        <vt:lpstr>Diagram</vt:lpstr>
      </vt:variant>
      <vt:variant>
        <vt:i4>14</vt:i4>
      </vt:variant>
      <vt:variant>
        <vt:lpstr>Namngivna områden</vt:lpstr>
      </vt:variant>
      <vt:variant>
        <vt:i4>1</vt:i4>
      </vt:variant>
    </vt:vector>
  </HeadingPairs>
  <TitlesOfParts>
    <vt:vector size="16" baseType="lpstr">
      <vt:lpstr>Siffror</vt:lpstr>
      <vt:lpstr>Snitt serie 1</vt:lpstr>
      <vt:lpstr>Snitt serie 2</vt:lpstr>
      <vt:lpstr>Snitt serie 3</vt:lpstr>
      <vt:lpstr>Snitt serie 4</vt:lpstr>
      <vt:lpstr>Serieresultat Fördelning - MJ </vt:lpstr>
      <vt:lpstr>Serieresultat Fördelning - SN</vt:lpstr>
      <vt:lpstr>Serieresultat Fördelning -  LB</vt:lpstr>
      <vt:lpstr>Serieresultat Fördelning -  AP</vt:lpstr>
      <vt:lpstr>Serieresultat Fördelning -  ME</vt:lpstr>
      <vt:lpstr>Serieresultat Fördelning -  GE</vt:lpstr>
      <vt:lpstr>Serieresultat Fördelning -  GIH</vt:lpstr>
      <vt:lpstr>Serieresultat Fördelning -  GM</vt:lpstr>
      <vt:lpstr>Serieresultat Fördelning -  HN</vt:lpstr>
      <vt:lpstr>Matchstatistik</vt:lpstr>
      <vt:lpstr>SN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Nilsson, Stig</dc:creator>
  <cp:lastModifiedBy>Nilsson, Stig</cp:lastModifiedBy>
  <cp:lastPrinted>2012-04-05T15:02:46Z</cp:lastPrinted>
  <dcterms:created xsi:type="dcterms:W3CDTF">2012-03-27T12:26:48Z</dcterms:created>
  <dcterms:modified xsi:type="dcterms:W3CDTF">2014-05-28T13:32:51Z</dcterms:modified>
</cp:coreProperties>
</file>