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tables/table1.xml" ContentType="application/vnd.openxmlformats-officedocument.spreadsheetml.table+xml"/>
  <Override PartName="/xl/charts/chart1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" yWindow="72" windowWidth="17088" windowHeight="7248" firstSheet="11" activeTab="14"/>
  </bookViews>
  <sheets>
    <sheet name="Snitt serie 1" sheetId="12" r:id="rId1"/>
    <sheet name="Snitt serie 2" sheetId="13" r:id="rId2"/>
    <sheet name="Snitt serie 3" sheetId="14" r:id="rId3"/>
    <sheet name="Snitt serie 4" sheetId="15" r:id="rId4"/>
    <sheet name="Serieresultat Fördelning - MJ " sheetId="20" r:id="rId5"/>
    <sheet name="Serieresultat Fördelning - SN" sheetId="19" r:id="rId6"/>
    <sheet name="Serieresultat Fördelning -  LB" sheetId="21" r:id="rId7"/>
    <sheet name="Serieresultat Fördelning -  AP" sheetId="22" r:id="rId8"/>
    <sheet name="Serieresultat Fördelning -  ME" sheetId="23" r:id="rId9"/>
    <sheet name="Serieresultat Fördelning -  GE" sheetId="24" r:id="rId10"/>
    <sheet name="Serieresultat Fördelning -  GIH" sheetId="25" r:id="rId11"/>
    <sheet name="Serieresultat Fördelning -  GM" sheetId="26" r:id="rId12"/>
    <sheet name="Serieresultat Fördelning -  HN" sheetId="27" r:id="rId13"/>
    <sheet name="Siffror" sheetId="1" r:id="rId14"/>
    <sheet name="Flexible_Chart" sheetId="28" r:id="rId15"/>
  </sheets>
  <externalReferences>
    <externalReference r:id="rId16"/>
  </externalReferences>
  <definedNames>
    <definedName name="_xlnm._FilterDatabase" localSheetId="14" hidden="1">Flexible_Chart!$A$2:$K$22</definedName>
    <definedName name="Column_1">IF(Flexible_Chart!$E$4&gt;COLUMNS(Table[#All]),COLUMNS(Table[#All]),Flexible_Chart!$E$4)</definedName>
    <definedName name="Column_2">IF(Flexible_Chart!$H$4&gt;COLUMNS(Table[#All]),COLUMNS(Table[#All]),Flexible_Chart!$H$4)</definedName>
    <definedName name="Column_3">IF(Flexible_Chart!$K$4&gt;COLUMNS(Table[#All]),COLUMNS(Table[#All]),Flexible_Chart!$K$4)</definedName>
    <definedName name="Data_1">INDEX(Table[],StartRow,Column_1):INDEX(Table[],EndRow,Column_1)</definedName>
    <definedName name="Data_2">INDEX(Table[],StartRow,Column_2):INDEX(Table[],EndRow,Column_2)</definedName>
    <definedName name="Data_3">INDEX(Table[],StartRow,Column_3):INDEX(Table[],EndRow,Column_3)</definedName>
    <definedName name="EndRow">Flexible_Chart!$H$2</definedName>
    <definedName name="Header_1">INDEX(Flexible_Chart!$1:$1048576,ROW(Table[#Headers]),Column_1)</definedName>
    <definedName name="Header_2">INDEX(Flexible_Chart!$1:$1048576,ROW(Table[#Headers]),Column_2)</definedName>
    <definedName name="Header_3">INDEX(Flexible_Chart!$1:$1048576,ROW(Table[#Headers]),Column_3)</definedName>
    <definedName name="Label">INDEX(Table[],StartRow,1):INDEX(Table[],EndRow,1)</definedName>
    <definedName name="SN">Siffror!$L$77:$AA$77,Siffror!$B$4:$E$4,Siffror!$B$22:$E$22,Siffror!$B$40:$E$40,Siffror!$B$58:$E$58,Siffror!$B$76:$E$76,Siffror!$B$94:$E$94,Siffror!$B$113:$E$113,Siffror!$B$132:$E$132,Siffror!$B$151:$E$151,Siffror!$B$170:$E$170,Siffror!$B$188:$E$188,Siffror!$B$206:$E$206,Siffror!$B$224:$E$224,Siffror!$B$242:$E$242,Siffror!$B$260:$E$260,Siffror!$B$278:$E$278,Siffror!$B$296:$E$296,Siffror!$B$314:$E$314</definedName>
    <definedName name="StartRow">Flexible_Chart!$E$2</definedName>
    <definedName name="X">INDEX((Label,Data_1),,,1)</definedName>
    <definedName name="Y_1">INDEX((Label,Data_1),,,(Column_1&gt;1)+1)</definedName>
    <definedName name="Y_2">INDEX((Label,Data_2),,,(Column_2&gt;1)+1)</definedName>
    <definedName name="Y_3">INDEX((Label,Data_3),,,(Column_3&gt;1)+1)</definedName>
  </definedNames>
  <calcPr calcId="145621"/>
</workbook>
</file>

<file path=xl/calcChain.xml><?xml version="1.0" encoding="utf-8"?>
<calcChain xmlns="http://schemas.openxmlformats.org/spreadsheetml/2006/main">
  <c r="G4" i="28" l="1"/>
  <c r="D4" i="28"/>
  <c r="B8" i="28"/>
  <c r="C8" i="28"/>
  <c r="D8" i="28"/>
  <c r="E8" i="28"/>
  <c r="F8" i="28"/>
  <c r="G8" i="28"/>
  <c r="H8" i="28"/>
  <c r="I8" i="28"/>
  <c r="J8" i="28"/>
  <c r="K8" i="28"/>
  <c r="L8" i="28"/>
  <c r="M8" i="28"/>
  <c r="N8" i="28"/>
  <c r="O8" i="28"/>
  <c r="B9" i="28"/>
  <c r="C9" i="28"/>
  <c r="D9" i="28"/>
  <c r="E9" i="28"/>
  <c r="F9" i="28"/>
  <c r="G9" i="28"/>
  <c r="H9" i="28"/>
  <c r="I9" i="28"/>
  <c r="J9" i="28"/>
  <c r="K9" i="28"/>
  <c r="L9" i="28"/>
  <c r="M9" i="28"/>
  <c r="N9" i="28"/>
  <c r="O9" i="28"/>
  <c r="B10" i="28"/>
  <c r="C10" i="28"/>
  <c r="D10" i="28"/>
  <c r="E10" i="28"/>
  <c r="F10" i="28"/>
  <c r="G10" i="28"/>
  <c r="H10" i="28"/>
  <c r="I10" i="28"/>
  <c r="J10" i="28"/>
  <c r="K10" i="28"/>
  <c r="L10" i="28"/>
  <c r="M10" i="28"/>
  <c r="N10" i="28"/>
  <c r="O10" i="28"/>
  <c r="B11" i="28"/>
  <c r="C11" i="28"/>
  <c r="D11" i="28"/>
  <c r="E11" i="28"/>
  <c r="F11" i="28"/>
  <c r="G11" i="28"/>
  <c r="H11" i="28"/>
  <c r="I11" i="28"/>
  <c r="J11" i="28"/>
  <c r="K11" i="28"/>
  <c r="L11" i="28"/>
  <c r="M11" i="28"/>
  <c r="N11" i="28"/>
  <c r="O11" i="28"/>
  <c r="B12" i="28"/>
  <c r="C12" i="28"/>
  <c r="D12" i="28"/>
  <c r="E12" i="28"/>
  <c r="F12" i="28"/>
  <c r="G12" i="28"/>
  <c r="H12" i="28"/>
  <c r="I12" i="28"/>
  <c r="J12" i="28"/>
  <c r="K12" i="28"/>
  <c r="L12" i="28"/>
  <c r="M12" i="28"/>
  <c r="N12" i="28"/>
  <c r="O12" i="28"/>
  <c r="B13" i="28"/>
  <c r="C13" i="28"/>
  <c r="D13" i="28"/>
  <c r="E13" i="28"/>
  <c r="F13" i="28"/>
  <c r="G13" i="28"/>
  <c r="H13" i="28"/>
  <c r="I13" i="28"/>
  <c r="J13" i="28"/>
  <c r="K13" i="28"/>
  <c r="L13" i="28"/>
  <c r="M13" i="28"/>
  <c r="N13" i="28"/>
  <c r="O13" i="28"/>
  <c r="B14" i="28"/>
  <c r="C14" i="28"/>
  <c r="D14" i="28"/>
  <c r="E14" i="28"/>
  <c r="F14" i="28"/>
  <c r="G14" i="28"/>
  <c r="H14" i="28"/>
  <c r="I14" i="28"/>
  <c r="J14" i="28"/>
  <c r="K14" i="28"/>
  <c r="L14" i="28"/>
  <c r="M14" i="28"/>
  <c r="N14" i="28"/>
  <c r="O14" i="28"/>
  <c r="B15" i="28"/>
  <c r="C15" i="28"/>
  <c r="D15" i="28"/>
  <c r="E15" i="28"/>
  <c r="F15" i="28"/>
  <c r="G15" i="28"/>
  <c r="H15" i="28"/>
  <c r="I15" i="28"/>
  <c r="J15" i="28"/>
  <c r="K15" i="28"/>
  <c r="L15" i="28"/>
  <c r="M15" i="28"/>
  <c r="N15" i="28"/>
  <c r="O15" i="28"/>
  <c r="B16" i="28"/>
  <c r="C16" i="28"/>
  <c r="D16" i="28"/>
  <c r="E16" i="28"/>
  <c r="F16" i="28"/>
  <c r="G16" i="28"/>
  <c r="H16" i="28"/>
  <c r="I16" i="28"/>
  <c r="J16" i="28"/>
  <c r="K16" i="28"/>
  <c r="L16" i="28"/>
  <c r="M16" i="28"/>
  <c r="N16" i="28"/>
  <c r="O16" i="28"/>
  <c r="B17" i="28"/>
  <c r="C17" i="28"/>
  <c r="D17" i="28"/>
  <c r="E17" i="28"/>
  <c r="F17" i="28"/>
  <c r="G17" i="28"/>
  <c r="H17" i="28"/>
  <c r="I17" i="28"/>
  <c r="J17" i="28"/>
  <c r="K17" i="28"/>
  <c r="L17" i="28"/>
  <c r="M17" i="28"/>
  <c r="N17" i="28"/>
  <c r="O17" i="28"/>
  <c r="B18" i="28"/>
  <c r="C18" i="28"/>
  <c r="D18" i="28"/>
  <c r="E18" i="28"/>
  <c r="F18" i="28"/>
  <c r="G18" i="28"/>
  <c r="H18" i="28"/>
  <c r="I18" i="28"/>
  <c r="J18" i="28"/>
  <c r="K18" i="28"/>
  <c r="L18" i="28"/>
  <c r="M18" i="28"/>
  <c r="N18" i="28"/>
  <c r="O18" i="28"/>
  <c r="B19" i="28"/>
  <c r="C19" i="28"/>
  <c r="D19" i="28"/>
  <c r="E19" i="28"/>
  <c r="F19" i="28"/>
  <c r="G19" i="28"/>
  <c r="H19" i="28"/>
  <c r="I19" i="28"/>
  <c r="J19" i="28"/>
  <c r="K19" i="28"/>
  <c r="L19" i="28"/>
  <c r="M19" i="28"/>
  <c r="N19" i="28"/>
  <c r="O19" i="28"/>
  <c r="B20" i="28"/>
  <c r="C20" i="28"/>
  <c r="D20" i="28"/>
  <c r="E20" i="28"/>
  <c r="F20" i="28"/>
  <c r="G20" i="28"/>
  <c r="H20" i="28"/>
  <c r="I20" i="28"/>
  <c r="J20" i="28"/>
  <c r="K20" i="28"/>
  <c r="L20" i="28"/>
  <c r="M20" i="28"/>
  <c r="N20" i="28"/>
  <c r="O20" i="28"/>
  <c r="B21" i="28"/>
  <c r="C21" i="28"/>
  <c r="D21" i="28"/>
  <c r="E21" i="28"/>
  <c r="F21" i="28"/>
  <c r="G21" i="28"/>
  <c r="H21" i="28"/>
  <c r="I21" i="28"/>
  <c r="J21" i="28"/>
  <c r="K21" i="28"/>
  <c r="L21" i="28"/>
  <c r="M21" i="28"/>
  <c r="N21" i="28"/>
  <c r="O21" i="28"/>
  <c r="B22" i="28"/>
  <c r="C22" i="28"/>
  <c r="D22" i="28"/>
  <c r="E22" i="28"/>
  <c r="F22" i="28"/>
  <c r="G22" i="28"/>
  <c r="H22" i="28"/>
  <c r="I22" i="28"/>
  <c r="J22" i="28"/>
  <c r="K22" i="28"/>
  <c r="L22" i="28"/>
  <c r="M22" i="28"/>
  <c r="N22" i="28"/>
  <c r="O22" i="28"/>
  <c r="C7" i="28"/>
  <c r="D7" i="28"/>
  <c r="E7" i="28"/>
  <c r="F7" i="28"/>
  <c r="G7" i="28"/>
  <c r="H7" i="28"/>
  <c r="I7" i="28"/>
  <c r="J7" i="28"/>
  <c r="K7" i="28"/>
  <c r="L7" i="28"/>
  <c r="M7" i="28"/>
  <c r="N7" i="28"/>
  <c r="O7" i="28"/>
  <c r="B7" i="28"/>
  <c r="Q1" i="28"/>
  <c r="BH77" i="1" l="1" a="1"/>
  <c r="BH77" i="1" s="1"/>
  <c r="BI77" i="1"/>
  <c r="BK77" i="1"/>
  <c r="BI78" i="1"/>
  <c r="BK78" i="1"/>
  <c r="BI79" i="1"/>
  <c r="BK79" i="1"/>
  <c r="BI80" i="1"/>
  <c r="BK80" i="1"/>
  <c r="BI81" i="1"/>
  <c r="BK81" i="1"/>
  <c r="BI82" i="1"/>
  <c r="BK82" i="1"/>
  <c r="BI83" i="1"/>
  <c r="BK83" i="1"/>
  <c r="BI84" i="1"/>
  <c r="BK84" i="1"/>
  <c r="BI85" i="1"/>
  <c r="BK85" i="1"/>
  <c r="BI86" i="1"/>
  <c r="BK86" i="1"/>
  <c r="BI87" i="1"/>
  <c r="BK87" i="1"/>
  <c r="BI88" i="1"/>
  <c r="BK88" i="1"/>
  <c r="BI89" i="1"/>
  <c r="BJ89" i="1"/>
  <c r="BK89" i="1"/>
  <c r="CR77" i="1" a="1"/>
  <c r="CU77" i="1" s="1"/>
  <c r="CU78" i="1"/>
  <c r="CU80" i="1"/>
  <c r="CU82" i="1"/>
  <c r="CU84" i="1"/>
  <c r="CU85" i="1"/>
  <c r="CU86" i="1"/>
  <c r="CU87" i="1"/>
  <c r="CU88" i="1"/>
  <c r="CU89" i="1"/>
  <c r="CN77" i="1" a="1"/>
  <c r="CN77" i="1" s="1"/>
  <c r="CO77" i="1"/>
  <c r="CQ77" i="1"/>
  <c r="CO78" i="1"/>
  <c r="CQ78" i="1"/>
  <c r="CO79" i="1"/>
  <c r="CQ79" i="1"/>
  <c r="CO80" i="1"/>
  <c r="CQ80" i="1"/>
  <c r="CO81" i="1"/>
  <c r="CQ81" i="1"/>
  <c r="CO82" i="1"/>
  <c r="CQ82" i="1"/>
  <c r="CO83" i="1"/>
  <c r="CQ83" i="1"/>
  <c r="CO84" i="1"/>
  <c r="CQ84" i="1"/>
  <c r="CO85" i="1"/>
  <c r="CQ85" i="1"/>
  <c r="CO86" i="1"/>
  <c r="CQ86" i="1"/>
  <c r="CO87" i="1"/>
  <c r="CQ87" i="1"/>
  <c r="CO88" i="1"/>
  <c r="CQ88" i="1"/>
  <c r="CO89" i="1"/>
  <c r="CQ89" i="1"/>
  <c r="CJ77" i="1" a="1"/>
  <c r="CJ77" i="1" s="1"/>
  <c r="CM77" i="1"/>
  <c r="CM78" i="1"/>
  <c r="CM79" i="1"/>
  <c r="CM80" i="1"/>
  <c r="CM81" i="1"/>
  <c r="CM82" i="1"/>
  <c r="CM83" i="1"/>
  <c r="CM84" i="1"/>
  <c r="CM85" i="1"/>
  <c r="CM86" i="1"/>
  <c r="CM87" i="1"/>
  <c r="CM88" i="1"/>
  <c r="CM89" i="1"/>
  <c r="CF77" i="1" a="1"/>
  <c r="CF77" i="1" s="1"/>
  <c r="CG77" i="1"/>
  <c r="CI77" i="1"/>
  <c r="CG78" i="1"/>
  <c r="CI78" i="1"/>
  <c r="CG79" i="1"/>
  <c r="CI79" i="1"/>
  <c r="CG80" i="1"/>
  <c r="CI80" i="1"/>
  <c r="CG81" i="1"/>
  <c r="CI81" i="1"/>
  <c r="CG82" i="1"/>
  <c r="CI82" i="1"/>
  <c r="CG83" i="1"/>
  <c r="CI83" i="1"/>
  <c r="CG84" i="1"/>
  <c r="CI84" i="1"/>
  <c r="CG85" i="1"/>
  <c r="CI85" i="1"/>
  <c r="CG86" i="1"/>
  <c r="CI86" i="1"/>
  <c r="CG87" i="1"/>
  <c r="CI87" i="1"/>
  <c r="CG88" i="1"/>
  <c r="CI88" i="1"/>
  <c r="CG89" i="1"/>
  <c r="CI89" i="1"/>
  <c r="CB77" i="1" a="1"/>
  <c r="CB77" i="1" s="1"/>
  <c r="CE77" i="1"/>
  <c r="CE78" i="1"/>
  <c r="CE79" i="1"/>
  <c r="CE80" i="1"/>
  <c r="CE81" i="1"/>
  <c r="CE82" i="1"/>
  <c r="CE83" i="1"/>
  <c r="CE84" i="1"/>
  <c r="CE85" i="1"/>
  <c r="CE86" i="1"/>
  <c r="CE87" i="1"/>
  <c r="CE88" i="1"/>
  <c r="CE89" i="1"/>
  <c r="BX77" i="1" a="1"/>
  <c r="BX77" i="1" s="1"/>
  <c r="BY77" i="1"/>
  <c r="CA77" i="1"/>
  <c r="BY78" i="1"/>
  <c r="CA78" i="1"/>
  <c r="BY79" i="1"/>
  <c r="CA79" i="1"/>
  <c r="BY80" i="1"/>
  <c r="CA80" i="1"/>
  <c r="CA81" i="1"/>
  <c r="CA82" i="1"/>
  <c r="BY83" i="1"/>
  <c r="CA83" i="1"/>
  <c r="CA84" i="1"/>
  <c r="BY85" i="1"/>
  <c r="CA85" i="1"/>
  <c r="CA86" i="1"/>
  <c r="CA87" i="1"/>
  <c r="CA88" i="1"/>
  <c r="CA89" i="1"/>
  <c r="BT77" i="1" a="1"/>
  <c r="BT77" i="1" s="1"/>
  <c r="BW77" i="1"/>
  <c r="BW78" i="1"/>
  <c r="BW79" i="1"/>
  <c r="BW80" i="1"/>
  <c r="BW81" i="1"/>
  <c r="BW82" i="1"/>
  <c r="BW83" i="1"/>
  <c r="BW84" i="1"/>
  <c r="BP77" i="1" a="1"/>
  <c r="BP77" i="1" s="1"/>
  <c r="BQ77" i="1"/>
  <c r="BS77" i="1"/>
  <c r="BQ78" i="1"/>
  <c r="BS78" i="1"/>
  <c r="BQ79" i="1"/>
  <c r="BS79" i="1"/>
  <c r="BQ80" i="1"/>
  <c r="BS80" i="1"/>
  <c r="BQ81" i="1"/>
  <c r="BS81" i="1"/>
  <c r="BQ82" i="1"/>
  <c r="BS82" i="1"/>
  <c r="BQ83" i="1"/>
  <c r="BS83" i="1"/>
  <c r="BQ84" i="1"/>
  <c r="BS84" i="1"/>
  <c r="BL77" i="1" a="1"/>
  <c r="BL77" i="1" s="1"/>
  <c r="BM77" i="1"/>
  <c r="BO77" i="1"/>
  <c r="BM78" i="1"/>
  <c r="BO78" i="1"/>
  <c r="BM79" i="1"/>
  <c r="BO79" i="1"/>
  <c r="BM80" i="1"/>
  <c r="BO80" i="1"/>
  <c r="BM81" i="1"/>
  <c r="BO81" i="1"/>
  <c r="BM82" i="1"/>
  <c r="BO82" i="1"/>
  <c r="BM83" i="1"/>
  <c r="BO83" i="1"/>
  <c r="BM84" i="1"/>
  <c r="BO84" i="1"/>
  <c r="BM85" i="1"/>
  <c r="BO85" i="1"/>
  <c r="BM86" i="1"/>
  <c r="BO86" i="1"/>
  <c r="BM87" i="1"/>
  <c r="BO87" i="1"/>
  <c r="BM88" i="1"/>
  <c r="BO88" i="1"/>
  <c r="BM89" i="1"/>
  <c r="BO89" i="1"/>
  <c r="F233" i="1"/>
  <c r="F234" i="1"/>
  <c r="F235" i="1"/>
  <c r="F236" i="1"/>
  <c r="BD77" i="1" a="1"/>
  <c r="BD77" i="1" s="1"/>
  <c r="AZ77" i="1" a="1"/>
  <c r="AZ77" i="1" s="1"/>
  <c r="AV77" i="1" a="1"/>
  <c r="AV77" i="1" s="1"/>
  <c r="AR77" i="1" a="1"/>
  <c r="AR77" i="1" s="1"/>
  <c r="AN77" i="1" a="1"/>
  <c r="AN77" i="1" s="1"/>
  <c r="AJ77" i="1" a="1"/>
  <c r="AJ77" i="1" s="1"/>
  <c r="AF77" i="1" a="1"/>
  <c r="AF77" i="1" s="1"/>
  <c r="AB77" i="1" a="1"/>
  <c r="AB77" i="1" s="1"/>
  <c r="X77" i="1" a="1"/>
  <c r="X77" i="1" s="1"/>
  <c r="T77" i="1" a="1"/>
  <c r="T77" i="1" s="1"/>
  <c r="P77" i="1" a="1"/>
  <c r="P77" i="1" s="1"/>
  <c r="L77" i="1" a="1"/>
  <c r="L77" i="1" s="1"/>
  <c r="BN89" i="1" l="1"/>
  <c r="BL89" i="1"/>
  <c r="BN88" i="1"/>
  <c r="BL88" i="1"/>
  <c r="BN87" i="1"/>
  <c r="BL87" i="1"/>
  <c r="BN86" i="1"/>
  <c r="BL86" i="1"/>
  <c r="BN85" i="1"/>
  <c r="BL85" i="1"/>
  <c r="BN84" i="1"/>
  <c r="BL84" i="1"/>
  <c r="BN83" i="1"/>
  <c r="BL83" i="1"/>
  <c r="BN82" i="1"/>
  <c r="BL82" i="1"/>
  <c r="BN81" i="1"/>
  <c r="BL81" i="1"/>
  <c r="BN80" i="1"/>
  <c r="BL80" i="1"/>
  <c r="BN79" i="1"/>
  <c r="BL79" i="1"/>
  <c r="BN78" i="1"/>
  <c r="BL78" i="1"/>
  <c r="BN77" i="1"/>
  <c r="BU84" i="1"/>
  <c r="BU83" i="1"/>
  <c r="BU82" i="1"/>
  <c r="BU81" i="1"/>
  <c r="BU80" i="1"/>
  <c r="BU79" i="1"/>
  <c r="BU78" i="1"/>
  <c r="BU77" i="1"/>
  <c r="CC89" i="1"/>
  <c r="CC88" i="1"/>
  <c r="CC87" i="1"/>
  <c r="CC86" i="1"/>
  <c r="CC85" i="1"/>
  <c r="CC84" i="1"/>
  <c r="CC83" i="1"/>
  <c r="CC82" i="1"/>
  <c r="CC81" i="1"/>
  <c r="CC80" i="1"/>
  <c r="CC79" i="1"/>
  <c r="CC78" i="1"/>
  <c r="CC77" i="1"/>
  <c r="CK89" i="1"/>
  <c r="CK88" i="1"/>
  <c r="CK87" i="1"/>
  <c r="CK86" i="1"/>
  <c r="CK85" i="1"/>
  <c r="CK84" i="1"/>
  <c r="CK83" i="1"/>
  <c r="CK82" i="1"/>
  <c r="CK81" i="1"/>
  <c r="CK80" i="1"/>
  <c r="CK79" i="1"/>
  <c r="CK78" i="1"/>
  <c r="CK77" i="1"/>
  <c r="CS89" i="1"/>
  <c r="CS88" i="1"/>
  <c r="CS87" i="1"/>
  <c r="CS86" i="1"/>
  <c r="CS85" i="1"/>
  <c r="CU83" i="1"/>
  <c r="CU81" i="1"/>
  <c r="CU79" i="1"/>
  <c r="BY89" i="1"/>
  <c r="BY88" i="1"/>
  <c r="BY87" i="1"/>
  <c r="BY86" i="1"/>
  <c r="BY84" i="1"/>
  <c r="BY82" i="1"/>
  <c r="BY81" i="1"/>
  <c r="CR77" i="1"/>
  <c r="CS77" i="1"/>
  <c r="CS78" i="1"/>
  <c r="CS79" i="1"/>
  <c r="CS80" i="1"/>
  <c r="CS81" i="1"/>
  <c r="CS82" i="1"/>
  <c r="CS83" i="1"/>
  <c r="CS84" i="1"/>
  <c r="BH89" i="1"/>
  <c r="BJ88" i="1"/>
  <c r="BH88" i="1"/>
  <c r="BJ87" i="1"/>
  <c r="BH87" i="1"/>
  <c r="BJ86" i="1"/>
  <c r="BH86" i="1"/>
  <c r="BJ85" i="1"/>
  <c r="BH85" i="1"/>
  <c r="BJ84" i="1"/>
  <c r="BH84" i="1"/>
  <c r="BJ83" i="1"/>
  <c r="BH83" i="1"/>
  <c r="BJ82" i="1"/>
  <c r="BH82" i="1"/>
  <c r="BJ81" i="1"/>
  <c r="BH81" i="1"/>
  <c r="BJ80" i="1"/>
  <c r="BH80" i="1"/>
  <c r="BJ79" i="1"/>
  <c r="BH79" i="1"/>
  <c r="BJ78" i="1"/>
  <c r="BH78" i="1"/>
  <c r="BJ77" i="1"/>
  <c r="CT89" i="1"/>
  <c r="CR89" i="1"/>
  <c r="CT88" i="1"/>
  <c r="CR88" i="1"/>
  <c r="CT87" i="1"/>
  <c r="CR87" i="1"/>
  <c r="CT86" i="1"/>
  <c r="CR86" i="1"/>
  <c r="CT85" i="1"/>
  <c r="CR85" i="1"/>
  <c r="CT84" i="1"/>
  <c r="CR84" i="1"/>
  <c r="CT83" i="1"/>
  <c r="CR83" i="1"/>
  <c r="CT82" i="1"/>
  <c r="CR82" i="1"/>
  <c r="CT81" i="1"/>
  <c r="CR81" i="1"/>
  <c r="CT80" i="1"/>
  <c r="CR80" i="1"/>
  <c r="CT79" i="1"/>
  <c r="CR79" i="1"/>
  <c r="CT78" i="1"/>
  <c r="CR78" i="1"/>
  <c r="CT77" i="1"/>
  <c r="CP89" i="1"/>
  <c r="CN89" i="1"/>
  <c r="CP88" i="1"/>
  <c r="CN88" i="1"/>
  <c r="CP87" i="1"/>
  <c r="CN87" i="1"/>
  <c r="CP86" i="1"/>
  <c r="CN86" i="1"/>
  <c r="CP85" i="1"/>
  <c r="CN85" i="1"/>
  <c r="CP84" i="1"/>
  <c r="CN84" i="1"/>
  <c r="CP83" i="1"/>
  <c r="CN83" i="1"/>
  <c r="CP82" i="1"/>
  <c r="CN82" i="1"/>
  <c r="CP81" i="1"/>
  <c r="CN81" i="1"/>
  <c r="CP80" i="1"/>
  <c r="CN80" i="1"/>
  <c r="CP79" i="1"/>
  <c r="CN79" i="1"/>
  <c r="CP78" i="1"/>
  <c r="CN78" i="1"/>
  <c r="CP77" i="1"/>
  <c r="CL89" i="1"/>
  <c r="CJ89" i="1"/>
  <c r="CL88" i="1"/>
  <c r="CJ88" i="1"/>
  <c r="CL87" i="1"/>
  <c r="CJ87" i="1"/>
  <c r="CL86" i="1"/>
  <c r="CJ86" i="1"/>
  <c r="CL85" i="1"/>
  <c r="CJ85" i="1"/>
  <c r="CL84" i="1"/>
  <c r="CJ84" i="1"/>
  <c r="CL83" i="1"/>
  <c r="CJ83" i="1"/>
  <c r="CL82" i="1"/>
  <c r="CJ82" i="1"/>
  <c r="CL81" i="1"/>
  <c r="CJ81" i="1"/>
  <c r="CL80" i="1"/>
  <c r="CJ80" i="1"/>
  <c r="CL79" i="1"/>
  <c r="CJ79" i="1"/>
  <c r="CL78" i="1"/>
  <c r="CJ78" i="1"/>
  <c r="CL77" i="1"/>
  <c r="CH89" i="1"/>
  <c r="CF89" i="1"/>
  <c r="CH88" i="1"/>
  <c r="CF88" i="1"/>
  <c r="CH87" i="1"/>
  <c r="CF87" i="1"/>
  <c r="CH86" i="1"/>
  <c r="CF86" i="1"/>
  <c r="CH85" i="1"/>
  <c r="CF85" i="1"/>
  <c r="CH84" i="1"/>
  <c r="CF84" i="1"/>
  <c r="CH83" i="1"/>
  <c r="CF83" i="1"/>
  <c r="CH82" i="1"/>
  <c r="CF82" i="1"/>
  <c r="CH81" i="1"/>
  <c r="CF81" i="1"/>
  <c r="CH80" i="1"/>
  <c r="CF80" i="1"/>
  <c r="CH79" i="1"/>
  <c r="CF79" i="1"/>
  <c r="CH78" i="1"/>
  <c r="CF78" i="1"/>
  <c r="CH77" i="1"/>
  <c r="CD89" i="1"/>
  <c r="CB89" i="1"/>
  <c r="CD88" i="1"/>
  <c r="CB88" i="1"/>
  <c r="CD87" i="1"/>
  <c r="CB87" i="1"/>
  <c r="CD86" i="1"/>
  <c r="CB86" i="1"/>
  <c r="CD85" i="1"/>
  <c r="CB85" i="1"/>
  <c r="CD84" i="1"/>
  <c r="CB84" i="1"/>
  <c r="CD83" i="1"/>
  <c r="CB83" i="1"/>
  <c r="CD82" i="1"/>
  <c r="CB82" i="1"/>
  <c r="CD81" i="1"/>
  <c r="CB81" i="1"/>
  <c r="CD80" i="1"/>
  <c r="CB80" i="1"/>
  <c r="CD79" i="1"/>
  <c r="CB79" i="1"/>
  <c r="CD78" i="1"/>
  <c r="CB78" i="1"/>
  <c r="CD77" i="1"/>
  <c r="BZ89" i="1"/>
  <c r="BX89" i="1"/>
  <c r="BZ88" i="1"/>
  <c r="BX88" i="1"/>
  <c r="BZ87" i="1"/>
  <c r="BX87" i="1"/>
  <c r="BZ86" i="1"/>
  <c r="BX86" i="1"/>
  <c r="BZ85" i="1"/>
  <c r="BX85" i="1"/>
  <c r="BZ84" i="1"/>
  <c r="BX84" i="1"/>
  <c r="BZ83" i="1"/>
  <c r="BX83" i="1"/>
  <c r="BZ82" i="1"/>
  <c r="BX82" i="1"/>
  <c r="BZ81" i="1"/>
  <c r="BX81" i="1"/>
  <c r="BZ80" i="1"/>
  <c r="BX80" i="1"/>
  <c r="BZ79" i="1"/>
  <c r="BX79" i="1"/>
  <c r="BZ78" i="1"/>
  <c r="BX78" i="1"/>
  <c r="BZ77" i="1"/>
  <c r="BW89" i="1"/>
  <c r="BU89" i="1"/>
  <c r="BW88" i="1"/>
  <c r="BU88" i="1"/>
  <c r="BW87" i="1"/>
  <c r="BU87" i="1"/>
  <c r="BW86" i="1"/>
  <c r="BU86" i="1"/>
  <c r="BW85" i="1"/>
  <c r="BU85" i="1"/>
  <c r="BV89" i="1"/>
  <c r="BT89" i="1"/>
  <c r="BV88" i="1"/>
  <c r="BT88" i="1"/>
  <c r="BV87" i="1"/>
  <c r="BT87" i="1"/>
  <c r="BV86" i="1"/>
  <c r="BT86" i="1"/>
  <c r="BV85" i="1"/>
  <c r="BT85" i="1"/>
  <c r="BV84" i="1"/>
  <c r="BT84" i="1"/>
  <c r="BV83" i="1"/>
  <c r="BT83" i="1"/>
  <c r="BV82" i="1"/>
  <c r="BT82" i="1"/>
  <c r="BV81" i="1"/>
  <c r="BT81" i="1"/>
  <c r="BV80" i="1"/>
  <c r="BT80" i="1"/>
  <c r="BV79" i="1"/>
  <c r="BT79" i="1"/>
  <c r="BV78" i="1"/>
  <c r="BT78" i="1"/>
  <c r="BV77" i="1"/>
  <c r="BS89" i="1"/>
  <c r="BQ89" i="1"/>
  <c r="BS88" i="1"/>
  <c r="BQ88" i="1"/>
  <c r="BS87" i="1"/>
  <c r="BQ87" i="1"/>
  <c r="BS86" i="1"/>
  <c r="BQ86" i="1"/>
  <c r="BS85" i="1"/>
  <c r="BQ85" i="1"/>
  <c r="BR89" i="1"/>
  <c r="BP89" i="1"/>
  <c r="BR88" i="1"/>
  <c r="BP88" i="1"/>
  <c r="BR87" i="1"/>
  <c r="BP87" i="1"/>
  <c r="BR86" i="1"/>
  <c r="BP86" i="1"/>
  <c r="BR85" i="1"/>
  <c r="BP85" i="1"/>
  <c r="BR84" i="1"/>
  <c r="BP84" i="1"/>
  <c r="BR83" i="1"/>
  <c r="BP83" i="1"/>
  <c r="BR82" i="1"/>
  <c r="BP82" i="1"/>
  <c r="BR81" i="1"/>
  <c r="BP81" i="1"/>
  <c r="BR80" i="1"/>
  <c r="BP80" i="1"/>
  <c r="BR79" i="1"/>
  <c r="BP79" i="1"/>
  <c r="BR78" i="1"/>
  <c r="BP78" i="1"/>
  <c r="BR77" i="1"/>
  <c r="BG89" i="1"/>
  <c r="BE89" i="1"/>
  <c r="BG88" i="1"/>
  <c r="BE88" i="1"/>
  <c r="BG87" i="1"/>
  <c r="BE87" i="1"/>
  <c r="BG86" i="1"/>
  <c r="BE86" i="1"/>
  <c r="BG85" i="1"/>
  <c r="BE85" i="1"/>
  <c r="BG84" i="1"/>
  <c r="BE84" i="1"/>
  <c r="BG83" i="1"/>
  <c r="BE83" i="1"/>
  <c r="BG82" i="1"/>
  <c r="BE82" i="1"/>
  <c r="BG81" i="1"/>
  <c r="BE81" i="1"/>
  <c r="BG80" i="1"/>
  <c r="BE80" i="1"/>
  <c r="BG79" i="1"/>
  <c r="BE79" i="1"/>
  <c r="BG78" i="1"/>
  <c r="BE78" i="1"/>
  <c r="BG77" i="1"/>
  <c r="BE77" i="1"/>
  <c r="BF89" i="1"/>
  <c r="BD89" i="1"/>
  <c r="BF88" i="1"/>
  <c r="BD88" i="1"/>
  <c r="BF87" i="1"/>
  <c r="BD87" i="1"/>
  <c r="BF86" i="1"/>
  <c r="BD86" i="1"/>
  <c r="BF85" i="1"/>
  <c r="BD85" i="1"/>
  <c r="BF84" i="1"/>
  <c r="BD84" i="1"/>
  <c r="BF83" i="1"/>
  <c r="BD83" i="1"/>
  <c r="BF82" i="1"/>
  <c r="BD82" i="1"/>
  <c r="BF81" i="1"/>
  <c r="BD81" i="1"/>
  <c r="BF80" i="1"/>
  <c r="BD80" i="1"/>
  <c r="BF79" i="1"/>
  <c r="BD79" i="1"/>
  <c r="BF78" i="1"/>
  <c r="BD78" i="1"/>
  <c r="BF77" i="1"/>
  <c r="BC89" i="1"/>
  <c r="BA89" i="1"/>
  <c r="BC88" i="1"/>
  <c r="BA88" i="1"/>
  <c r="BC87" i="1"/>
  <c r="BA87" i="1"/>
  <c r="BC86" i="1"/>
  <c r="BA86" i="1"/>
  <c r="BC85" i="1"/>
  <c r="BA85" i="1"/>
  <c r="BC84" i="1"/>
  <c r="BA84" i="1"/>
  <c r="BC83" i="1"/>
  <c r="BA83" i="1"/>
  <c r="BC82" i="1"/>
  <c r="BA82" i="1"/>
  <c r="BC81" i="1"/>
  <c r="BA81" i="1"/>
  <c r="BC80" i="1"/>
  <c r="BA80" i="1"/>
  <c r="BC79" i="1"/>
  <c r="BA79" i="1"/>
  <c r="BC78" i="1"/>
  <c r="BA78" i="1"/>
  <c r="BC77" i="1"/>
  <c r="BA77" i="1"/>
  <c r="BB89" i="1"/>
  <c r="AZ89" i="1"/>
  <c r="BB88" i="1"/>
  <c r="AZ88" i="1"/>
  <c r="BB87" i="1"/>
  <c r="AZ87" i="1"/>
  <c r="BB86" i="1"/>
  <c r="AZ86" i="1"/>
  <c r="BB85" i="1"/>
  <c r="AZ85" i="1"/>
  <c r="BB84" i="1"/>
  <c r="AZ84" i="1"/>
  <c r="BB83" i="1"/>
  <c r="AZ83" i="1"/>
  <c r="BB82" i="1"/>
  <c r="AZ82" i="1"/>
  <c r="BB81" i="1"/>
  <c r="AZ81" i="1"/>
  <c r="BB80" i="1"/>
  <c r="AZ80" i="1"/>
  <c r="BB79" i="1"/>
  <c r="AZ79" i="1"/>
  <c r="BB78" i="1"/>
  <c r="AZ78" i="1"/>
  <c r="BB77" i="1"/>
  <c r="AY89" i="1"/>
  <c r="AW89" i="1"/>
  <c r="AY88" i="1"/>
  <c r="AW88" i="1"/>
  <c r="AY87" i="1"/>
  <c r="AW87" i="1"/>
  <c r="AY86" i="1"/>
  <c r="AW86" i="1"/>
  <c r="AY85" i="1"/>
  <c r="AW85" i="1"/>
  <c r="AY84" i="1"/>
  <c r="AW84" i="1"/>
  <c r="AY83" i="1"/>
  <c r="AW83" i="1"/>
  <c r="AY82" i="1"/>
  <c r="AW82" i="1"/>
  <c r="AY81" i="1"/>
  <c r="AW81" i="1"/>
  <c r="AY80" i="1"/>
  <c r="AW80" i="1"/>
  <c r="AY79" i="1"/>
  <c r="AW79" i="1"/>
  <c r="AY78" i="1"/>
  <c r="AW78" i="1"/>
  <c r="AY77" i="1"/>
  <c r="AW77" i="1"/>
  <c r="AX89" i="1"/>
  <c r="AV89" i="1"/>
  <c r="AX88" i="1"/>
  <c r="AV88" i="1"/>
  <c r="AX87" i="1"/>
  <c r="AV87" i="1"/>
  <c r="AX86" i="1"/>
  <c r="AV86" i="1"/>
  <c r="AX85" i="1"/>
  <c r="AV85" i="1"/>
  <c r="AX84" i="1"/>
  <c r="AV84" i="1"/>
  <c r="AX83" i="1"/>
  <c r="AV83" i="1"/>
  <c r="AX82" i="1"/>
  <c r="AV82" i="1"/>
  <c r="AX81" i="1"/>
  <c r="AV81" i="1"/>
  <c r="AX80" i="1"/>
  <c r="AV80" i="1"/>
  <c r="AX79" i="1"/>
  <c r="AV79" i="1"/>
  <c r="AX78" i="1"/>
  <c r="AV78" i="1"/>
  <c r="AX77" i="1"/>
  <c r="AU89" i="1"/>
  <c r="AS89" i="1"/>
  <c r="AU88" i="1"/>
  <c r="AS88" i="1"/>
  <c r="AU87" i="1"/>
  <c r="AS87" i="1"/>
  <c r="AU86" i="1"/>
  <c r="AS86" i="1"/>
  <c r="AU85" i="1"/>
  <c r="AS85" i="1"/>
  <c r="AU84" i="1"/>
  <c r="AS84" i="1"/>
  <c r="AU83" i="1"/>
  <c r="AS83" i="1"/>
  <c r="AU82" i="1"/>
  <c r="AS82" i="1"/>
  <c r="AU81" i="1"/>
  <c r="AS81" i="1"/>
  <c r="AU80" i="1"/>
  <c r="AS80" i="1"/>
  <c r="AU79" i="1"/>
  <c r="AS79" i="1"/>
  <c r="AU78" i="1"/>
  <c r="AS78" i="1"/>
  <c r="AU77" i="1"/>
  <c r="AS77" i="1"/>
  <c r="AT89" i="1"/>
  <c r="AR89" i="1"/>
  <c r="AT88" i="1"/>
  <c r="AR88" i="1"/>
  <c r="AT87" i="1"/>
  <c r="AR87" i="1"/>
  <c r="AT86" i="1"/>
  <c r="AR86" i="1"/>
  <c r="AT85" i="1"/>
  <c r="AR85" i="1"/>
  <c r="AT84" i="1"/>
  <c r="AR84" i="1"/>
  <c r="AT83" i="1"/>
  <c r="AR83" i="1"/>
  <c r="AT82" i="1"/>
  <c r="AR82" i="1"/>
  <c r="AT81" i="1"/>
  <c r="AR81" i="1"/>
  <c r="AT80" i="1"/>
  <c r="AR80" i="1"/>
  <c r="AT79" i="1"/>
  <c r="AR79" i="1"/>
  <c r="AT78" i="1"/>
  <c r="AR78" i="1"/>
  <c r="AT77" i="1"/>
  <c r="AQ89" i="1"/>
  <c r="AO89" i="1"/>
  <c r="AQ88" i="1"/>
  <c r="AO88" i="1"/>
  <c r="AQ87" i="1"/>
  <c r="AO87" i="1"/>
  <c r="AQ86" i="1"/>
  <c r="AO86" i="1"/>
  <c r="AQ85" i="1"/>
  <c r="AO85" i="1"/>
  <c r="AQ84" i="1"/>
  <c r="AO84" i="1"/>
  <c r="AQ83" i="1"/>
  <c r="AO83" i="1"/>
  <c r="AQ82" i="1"/>
  <c r="AO82" i="1"/>
  <c r="AQ81" i="1"/>
  <c r="AO81" i="1"/>
  <c r="AQ80" i="1"/>
  <c r="AO80" i="1"/>
  <c r="AQ79" i="1"/>
  <c r="AO79" i="1"/>
  <c r="AQ78" i="1"/>
  <c r="AO78" i="1"/>
  <c r="AQ77" i="1"/>
  <c r="AO77" i="1"/>
  <c r="AP89" i="1"/>
  <c r="AN89" i="1"/>
  <c r="AP88" i="1"/>
  <c r="AN88" i="1"/>
  <c r="AP87" i="1"/>
  <c r="AN87" i="1"/>
  <c r="AP86" i="1"/>
  <c r="AN86" i="1"/>
  <c r="AP85" i="1"/>
  <c r="AN85" i="1"/>
  <c r="AP84" i="1"/>
  <c r="AN84" i="1"/>
  <c r="AP83" i="1"/>
  <c r="AN83" i="1"/>
  <c r="AP82" i="1"/>
  <c r="AN82" i="1"/>
  <c r="AP81" i="1"/>
  <c r="AN81" i="1"/>
  <c r="AP80" i="1"/>
  <c r="AN80" i="1"/>
  <c r="AP79" i="1"/>
  <c r="AN79" i="1"/>
  <c r="AP78" i="1"/>
  <c r="AN78" i="1"/>
  <c r="AP77" i="1"/>
  <c r="AM89" i="1"/>
  <c r="AK89" i="1"/>
  <c r="AM88" i="1"/>
  <c r="AK88" i="1"/>
  <c r="AM87" i="1"/>
  <c r="AK87" i="1"/>
  <c r="AM86" i="1"/>
  <c r="AK86" i="1"/>
  <c r="AM85" i="1"/>
  <c r="AK85" i="1"/>
  <c r="AM84" i="1"/>
  <c r="AK84" i="1"/>
  <c r="AM83" i="1"/>
  <c r="AK83" i="1"/>
  <c r="AM82" i="1"/>
  <c r="AK82" i="1"/>
  <c r="AM81" i="1"/>
  <c r="AK81" i="1"/>
  <c r="AM80" i="1"/>
  <c r="AK80" i="1"/>
  <c r="AM79" i="1"/>
  <c r="AK79" i="1"/>
  <c r="AM78" i="1"/>
  <c r="AK78" i="1"/>
  <c r="AM77" i="1"/>
  <c r="AK77" i="1"/>
  <c r="AL89" i="1"/>
  <c r="AJ89" i="1"/>
  <c r="AL88" i="1"/>
  <c r="AJ88" i="1"/>
  <c r="AL87" i="1"/>
  <c r="AJ87" i="1"/>
  <c r="AL86" i="1"/>
  <c r="AJ86" i="1"/>
  <c r="AL85" i="1"/>
  <c r="AJ85" i="1"/>
  <c r="AL84" i="1"/>
  <c r="AJ84" i="1"/>
  <c r="AL83" i="1"/>
  <c r="AJ83" i="1"/>
  <c r="AL82" i="1"/>
  <c r="AJ82" i="1"/>
  <c r="AL81" i="1"/>
  <c r="AJ81" i="1"/>
  <c r="AL80" i="1"/>
  <c r="AJ80" i="1"/>
  <c r="AL79" i="1"/>
  <c r="AJ79" i="1"/>
  <c r="AL78" i="1"/>
  <c r="AJ78" i="1"/>
  <c r="AL77" i="1"/>
  <c r="AI89" i="1"/>
  <c r="AG89" i="1"/>
  <c r="AI88" i="1"/>
  <c r="AG88" i="1"/>
  <c r="AI87" i="1"/>
  <c r="AG87" i="1"/>
  <c r="AI86" i="1"/>
  <c r="AG86" i="1"/>
  <c r="AI85" i="1"/>
  <c r="AG85" i="1"/>
  <c r="AI84" i="1"/>
  <c r="AG84" i="1"/>
  <c r="AI83" i="1"/>
  <c r="AG83" i="1"/>
  <c r="AI82" i="1"/>
  <c r="AG82" i="1"/>
  <c r="AI81" i="1"/>
  <c r="AG81" i="1"/>
  <c r="AI80" i="1"/>
  <c r="AG80" i="1"/>
  <c r="AI79" i="1"/>
  <c r="AG79" i="1"/>
  <c r="AI78" i="1"/>
  <c r="AG78" i="1"/>
  <c r="AI77" i="1"/>
  <c r="AG77" i="1"/>
  <c r="AH89" i="1"/>
  <c r="AF89" i="1"/>
  <c r="AH88" i="1"/>
  <c r="AF88" i="1"/>
  <c r="AH87" i="1"/>
  <c r="AF87" i="1"/>
  <c r="AH86" i="1"/>
  <c r="AF86" i="1"/>
  <c r="AH85" i="1"/>
  <c r="AF85" i="1"/>
  <c r="AH84" i="1"/>
  <c r="AF84" i="1"/>
  <c r="AH83" i="1"/>
  <c r="AF83" i="1"/>
  <c r="AH82" i="1"/>
  <c r="AF82" i="1"/>
  <c r="AH81" i="1"/>
  <c r="AF81" i="1"/>
  <c r="AH80" i="1"/>
  <c r="AF80" i="1"/>
  <c r="AH79" i="1"/>
  <c r="AF79" i="1"/>
  <c r="AH78" i="1"/>
  <c r="AF78" i="1"/>
  <c r="AH77" i="1"/>
  <c r="AE89" i="1"/>
  <c r="AC89" i="1"/>
  <c r="AE88" i="1"/>
  <c r="AC88" i="1"/>
  <c r="AE87" i="1"/>
  <c r="AC87" i="1"/>
  <c r="AE86" i="1"/>
  <c r="AC86" i="1"/>
  <c r="AE85" i="1"/>
  <c r="AC85" i="1"/>
  <c r="AE84" i="1"/>
  <c r="AC84" i="1"/>
  <c r="AE83" i="1"/>
  <c r="AC83" i="1"/>
  <c r="AE82" i="1"/>
  <c r="AC82" i="1"/>
  <c r="AE81" i="1"/>
  <c r="AC81" i="1"/>
  <c r="AE80" i="1"/>
  <c r="AC80" i="1"/>
  <c r="AE79" i="1"/>
  <c r="AC79" i="1"/>
  <c r="AE78" i="1"/>
  <c r="AC78" i="1"/>
  <c r="AE77" i="1"/>
  <c r="AC77" i="1"/>
  <c r="AD89" i="1"/>
  <c r="AB89" i="1"/>
  <c r="AD88" i="1"/>
  <c r="AB88" i="1"/>
  <c r="AD87" i="1"/>
  <c r="AB87" i="1"/>
  <c r="AD86" i="1"/>
  <c r="AB86" i="1"/>
  <c r="AD85" i="1"/>
  <c r="AB85" i="1"/>
  <c r="AD84" i="1"/>
  <c r="AB84" i="1"/>
  <c r="AD83" i="1"/>
  <c r="AB83" i="1"/>
  <c r="AD82" i="1"/>
  <c r="AB82" i="1"/>
  <c r="AD81" i="1"/>
  <c r="AB81" i="1"/>
  <c r="AD80" i="1"/>
  <c r="AB80" i="1"/>
  <c r="AD79" i="1"/>
  <c r="AB79" i="1"/>
  <c r="AD78" i="1"/>
  <c r="AB78" i="1"/>
  <c r="AD77" i="1"/>
  <c r="AA89" i="1"/>
  <c r="Y89" i="1"/>
  <c r="AA88" i="1"/>
  <c r="Y88" i="1"/>
  <c r="AA87" i="1"/>
  <c r="Y87" i="1"/>
  <c r="AA86" i="1"/>
  <c r="Y86" i="1"/>
  <c r="AA85" i="1"/>
  <c r="Y85" i="1"/>
  <c r="AA84" i="1"/>
  <c r="Y84" i="1"/>
  <c r="AA83" i="1"/>
  <c r="Y83" i="1"/>
  <c r="AA82" i="1"/>
  <c r="Y82" i="1"/>
  <c r="AA81" i="1"/>
  <c r="Y81" i="1"/>
  <c r="AA80" i="1"/>
  <c r="Y80" i="1"/>
  <c r="AA79" i="1"/>
  <c r="Y79" i="1"/>
  <c r="AA78" i="1"/>
  <c r="Y78" i="1"/>
  <c r="AA77" i="1"/>
  <c r="Y77" i="1"/>
  <c r="Z89" i="1"/>
  <c r="X89" i="1"/>
  <c r="Z88" i="1"/>
  <c r="X88" i="1"/>
  <c r="Z87" i="1"/>
  <c r="X87" i="1"/>
  <c r="Z86" i="1"/>
  <c r="X86" i="1"/>
  <c r="Z85" i="1"/>
  <c r="X85" i="1"/>
  <c r="Z84" i="1"/>
  <c r="X84" i="1"/>
  <c r="Z83" i="1"/>
  <c r="X83" i="1"/>
  <c r="Z82" i="1"/>
  <c r="X82" i="1"/>
  <c r="Z81" i="1"/>
  <c r="X81" i="1"/>
  <c r="Z80" i="1"/>
  <c r="X80" i="1"/>
  <c r="Z79" i="1"/>
  <c r="X79" i="1"/>
  <c r="Z78" i="1"/>
  <c r="X78" i="1"/>
  <c r="Z77" i="1"/>
  <c r="W89" i="1"/>
  <c r="U89" i="1"/>
  <c r="W88" i="1"/>
  <c r="U88" i="1"/>
  <c r="W87" i="1"/>
  <c r="U87" i="1"/>
  <c r="W86" i="1"/>
  <c r="U86" i="1"/>
  <c r="W85" i="1"/>
  <c r="U85" i="1"/>
  <c r="W84" i="1"/>
  <c r="U84" i="1"/>
  <c r="W83" i="1"/>
  <c r="U83" i="1"/>
  <c r="W82" i="1"/>
  <c r="U82" i="1"/>
  <c r="W81" i="1"/>
  <c r="U81" i="1"/>
  <c r="W80" i="1"/>
  <c r="U80" i="1"/>
  <c r="W79" i="1"/>
  <c r="U79" i="1"/>
  <c r="W78" i="1"/>
  <c r="U78" i="1"/>
  <c r="W77" i="1"/>
  <c r="U77" i="1"/>
  <c r="V89" i="1"/>
  <c r="T89" i="1"/>
  <c r="V88" i="1"/>
  <c r="T88" i="1"/>
  <c r="V87" i="1"/>
  <c r="T87" i="1"/>
  <c r="V86" i="1"/>
  <c r="T86" i="1"/>
  <c r="V85" i="1"/>
  <c r="T85" i="1"/>
  <c r="V84" i="1"/>
  <c r="T84" i="1"/>
  <c r="V83" i="1"/>
  <c r="T83" i="1"/>
  <c r="V82" i="1"/>
  <c r="T82" i="1"/>
  <c r="V81" i="1"/>
  <c r="T81" i="1"/>
  <c r="V80" i="1"/>
  <c r="T80" i="1"/>
  <c r="V79" i="1"/>
  <c r="T79" i="1"/>
  <c r="V78" i="1"/>
  <c r="T78" i="1"/>
  <c r="V77" i="1"/>
  <c r="S89" i="1"/>
  <c r="Q89" i="1"/>
  <c r="S88" i="1"/>
  <c r="Q88" i="1"/>
  <c r="S87" i="1"/>
  <c r="Q87" i="1"/>
  <c r="S86" i="1"/>
  <c r="Q86" i="1"/>
  <c r="S85" i="1"/>
  <c r="Q85" i="1"/>
  <c r="S84" i="1"/>
  <c r="Q84" i="1"/>
  <c r="S83" i="1"/>
  <c r="Q83" i="1"/>
  <c r="S82" i="1"/>
  <c r="Q82" i="1"/>
  <c r="S81" i="1"/>
  <c r="Q81" i="1"/>
  <c r="S80" i="1"/>
  <c r="Q80" i="1"/>
  <c r="S79" i="1"/>
  <c r="Q79" i="1"/>
  <c r="S78" i="1"/>
  <c r="Q78" i="1"/>
  <c r="S77" i="1"/>
  <c r="Q77" i="1"/>
  <c r="R89" i="1"/>
  <c r="P89" i="1"/>
  <c r="R88" i="1"/>
  <c r="P88" i="1"/>
  <c r="R87" i="1"/>
  <c r="P87" i="1"/>
  <c r="R86" i="1"/>
  <c r="P86" i="1"/>
  <c r="R85" i="1"/>
  <c r="P85" i="1"/>
  <c r="R84" i="1"/>
  <c r="P84" i="1"/>
  <c r="R83" i="1"/>
  <c r="P83" i="1"/>
  <c r="R82" i="1"/>
  <c r="P82" i="1"/>
  <c r="R81" i="1"/>
  <c r="P81" i="1"/>
  <c r="R80" i="1"/>
  <c r="P80" i="1"/>
  <c r="R79" i="1"/>
  <c r="P79" i="1"/>
  <c r="R78" i="1"/>
  <c r="P78" i="1"/>
  <c r="R77" i="1"/>
  <c r="O89" i="1"/>
  <c r="M89" i="1"/>
  <c r="O88" i="1"/>
  <c r="M88" i="1"/>
  <c r="O87" i="1"/>
  <c r="M87" i="1"/>
  <c r="O86" i="1"/>
  <c r="M86" i="1"/>
  <c r="O85" i="1"/>
  <c r="M85" i="1"/>
  <c r="O84" i="1"/>
  <c r="M84" i="1"/>
  <c r="O83" i="1"/>
  <c r="M83" i="1"/>
  <c r="O82" i="1"/>
  <c r="M82" i="1"/>
  <c r="O81" i="1"/>
  <c r="M81" i="1"/>
  <c r="O80" i="1"/>
  <c r="M80" i="1"/>
  <c r="O79" i="1"/>
  <c r="M79" i="1"/>
  <c r="O78" i="1"/>
  <c r="M78" i="1"/>
  <c r="O77" i="1"/>
  <c r="M77" i="1"/>
  <c r="N89" i="1"/>
  <c r="L89" i="1"/>
  <c r="N88" i="1"/>
  <c r="L88" i="1"/>
  <c r="N87" i="1"/>
  <c r="L87" i="1"/>
  <c r="N86" i="1"/>
  <c r="L86" i="1"/>
  <c r="N85" i="1"/>
  <c r="L85" i="1"/>
  <c r="N84" i="1"/>
  <c r="L84" i="1"/>
  <c r="N83" i="1"/>
  <c r="L83" i="1"/>
  <c r="N82" i="1"/>
  <c r="L82" i="1"/>
  <c r="N81" i="1"/>
  <c r="L81" i="1"/>
  <c r="N80" i="1"/>
  <c r="L80" i="1"/>
  <c r="N79" i="1"/>
  <c r="L79" i="1"/>
  <c r="N78" i="1"/>
  <c r="L78" i="1"/>
  <c r="N77" i="1"/>
  <c r="AD32" i="1"/>
  <c r="AA32" i="1"/>
  <c r="AA33" i="1"/>
  <c r="U31" i="1"/>
  <c r="U32" i="1"/>
  <c r="S31" i="1"/>
  <c r="T31" i="1"/>
  <c r="S32" i="1"/>
  <c r="T32" i="1"/>
  <c r="Y32" i="1"/>
  <c r="Z32" i="1"/>
  <c r="AB32" i="1"/>
  <c r="AC32" i="1"/>
  <c r="Y33" i="1"/>
  <c r="Z33" i="1"/>
  <c r="Y92" i="1" l="1" a="1"/>
  <c r="M92" i="1" a="1"/>
  <c r="O92" i="1" a="1"/>
  <c r="O107" i="1" s="1"/>
  <c r="Q92" i="1" a="1"/>
  <c r="T92" i="1" a="1"/>
  <c r="T92" i="1" s="1"/>
  <c r="N92" i="1" a="1"/>
  <c r="N105" i="1" s="1"/>
  <c r="P92" i="1" a="1"/>
  <c r="P105" i="1" s="1"/>
  <c r="R92" i="1" a="1"/>
  <c r="R105" i="1" s="1"/>
  <c r="S92" i="1" a="1"/>
  <c r="S105" i="1" s="1"/>
  <c r="U92" i="1" a="1"/>
  <c r="U92" i="1" s="1"/>
  <c r="V92" i="1" a="1"/>
  <c r="V105" i="1" s="1"/>
  <c r="W92" i="1" a="1"/>
  <c r="W105" i="1" s="1"/>
  <c r="X92" i="1" a="1"/>
  <c r="X92" i="1" s="1"/>
  <c r="L92" i="1" a="1"/>
  <c r="L93" i="1" s="1"/>
  <c r="M92" i="1"/>
  <c r="M107" i="1"/>
  <c r="O92" i="1"/>
  <c r="O103" i="1"/>
  <c r="O95" i="1"/>
  <c r="O104" i="1"/>
  <c r="O96" i="1"/>
  <c r="Q92" i="1"/>
  <c r="Q107" i="1"/>
  <c r="Q103" i="1"/>
  <c r="Q99" i="1"/>
  <c r="Q95" i="1"/>
  <c r="Q108" i="1"/>
  <c r="Q104" i="1"/>
  <c r="Q100" i="1"/>
  <c r="Q96" i="1"/>
  <c r="S92" i="1"/>
  <c r="S99" i="1"/>
  <c r="S100" i="1"/>
  <c r="U103" i="1"/>
  <c r="M94" i="1"/>
  <c r="M98" i="1"/>
  <c r="M102" i="1"/>
  <c r="M106" i="1"/>
  <c r="M93" i="1"/>
  <c r="M97" i="1"/>
  <c r="M101" i="1"/>
  <c r="M105" i="1"/>
  <c r="N98" i="1"/>
  <c r="N106" i="1"/>
  <c r="N97" i="1"/>
  <c r="O106" i="1"/>
  <c r="O105" i="1"/>
  <c r="Q98" i="1"/>
  <c r="Q106" i="1"/>
  <c r="Q97" i="1"/>
  <c r="Q105" i="1"/>
  <c r="R97" i="1"/>
  <c r="N92" i="1"/>
  <c r="N107" i="1"/>
  <c r="N103" i="1"/>
  <c r="N99" i="1"/>
  <c r="N95" i="1"/>
  <c r="N108" i="1"/>
  <c r="N104" i="1"/>
  <c r="N100" i="1"/>
  <c r="N96" i="1"/>
  <c r="P99" i="1"/>
  <c r="P100" i="1"/>
  <c r="R99" i="1"/>
  <c r="R100" i="1"/>
  <c r="T105" i="1"/>
  <c r="T97" i="1"/>
  <c r="T106" i="1"/>
  <c r="T98" i="1"/>
  <c r="T107" i="1"/>
  <c r="T99" i="1"/>
  <c r="T108" i="1"/>
  <c r="T100" i="1"/>
  <c r="V92" i="1"/>
  <c r="V94" i="1"/>
  <c r="V96" i="1"/>
  <c r="M96" i="1"/>
  <c r="M100" i="1"/>
  <c r="M104" i="1"/>
  <c r="M108" i="1"/>
  <c r="M95" i="1"/>
  <c r="M99" i="1"/>
  <c r="M103" i="1"/>
  <c r="N94" i="1"/>
  <c r="N102" i="1"/>
  <c r="N93" i="1"/>
  <c r="N101" i="1"/>
  <c r="O94" i="1"/>
  <c r="O93" i="1"/>
  <c r="P102" i="1"/>
  <c r="Q94" i="1"/>
  <c r="Q102" i="1"/>
  <c r="Q93" i="1"/>
  <c r="Q101" i="1"/>
  <c r="R102" i="1"/>
  <c r="S101" i="1"/>
  <c r="L69" i="1"/>
  <c r="M69" i="1"/>
  <c r="N30" i="1"/>
  <c r="M30" i="1"/>
  <c r="F396" i="1"/>
  <c r="F397" i="1"/>
  <c r="F398" i="1"/>
  <c r="F395" i="1"/>
  <c r="F392" i="1"/>
  <c r="F376" i="1"/>
  <c r="F377" i="1"/>
  <c r="F378" i="1"/>
  <c r="F358" i="1"/>
  <c r="F359" i="1"/>
  <c r="F360" i="1"/>
  <c r="H341" i="1"/>
  <c r="F341" i="1"/>
  <c r="F323" i="1"/>
  <c r="F305" i="1"/>
  <c r="F286" i="1"/>
  <c r="F287" i="1"/>
  <c r="F280" i="1"/>
  <c r="F269" i="1"/>
  <c r="F268" i="1"/>
  <c r="F262" i="1"/>
  <c r="F251" i="1"/>
  <c r="F230" i="1"/>
  <c r="F208" i="1"/>
  <c r="F209" i="1"/>
  <c r="F210" i="1"/>
  <c r="F211" i="1"/>
  <c r="F212" i="1"/>
  <c r="F213" i="1"/>
  <c r="F214" i="1"/>
  <c r="F215" i="1"/>
  <c r="F216" i="1"/>
  <c r="F217" i="1"/>
  <c r="F218" i="1"/>
  <c r="F207" i="1"/>
  <c r="U30" i="1" l="1"/>
  <c r="T30" i="1"/>
  <c r="N109" i="1"/>
  <c r="N112" i="1" s="1"/>
  <c r="N114" i="1"/>
  <c r="N116" i="1"/>
  <c r="M112" i="1"/>
  <c r="M109" i="1"/>
  <c r="M118" i="1" s="1"/>
  <c r="M113" i="1"/>
  <c r="X30" i="1"/>
  <c r="W30" i="1"/>
  <c r="S102" i="1"/>
  <c r="P101" i="1"/>
  <c r="O101" i="1"/>
  <c r="O102" i="1"/>
  <c r="N120" i="1"/>
  <c r="N121" i="1"/>
  <c r="M122" i="1"/>
  <c r="M114" i="1"/>
  <c r="M123" i="1"/>
  <c r="M115" i="1"/>
  <c r="V95" i="1"/>
  <c r="V93" i="1"/>
  <c r="T96" i="1"/>
  <c r="T104" i="1"/>
  <c r="T95" i="1"/>
  <c r="T103" i="1"/>
  <c r="T94" i="1"/>
  <c r="T102" i="1"/>
  <c r="T93" i="1"/>
  <c r="T101" i="1"/>
  <c r="P108" i="1"/>
  <c r="P107" i="1"/>
  <c r="N119" i="1"/>
  <c r="N127" i="1"/>
  <c r="N118" i="1"/>
  <c r="N126" i="1"/>
  <c r="S106" i="1"/>
  <c r="P106" i="1"/>
  <c r="O97" i="1"/>
  <c r="O98" i="1"/>
  <c r="N125" i="1"/>
  <c r="M124" i="1"/>
  <c r="M116" i="1"/>
  <c r="M125" i="1"/>
  <c r="M117" i="1"/>
  <c r="S108" i="1"/>
  <c r="S107" i="1"/>
  <c r="O100" i="1"/>
  <c r="O108" i="1"/>
  <c r="O99" i="1"/>
  <c r="M126" i="1"/>
  <c r="N124" i="1"/>
  <c r="Q112" i="1"/>
  <c r="Q109" i="1"/>
  <c r="Q113" i="1" s="1"/>
  <c r="O109" i="1"/>
  <c r="O126" i="1" s="1"/>
  <c r="N113" i="1"/>
  <c r="M127" i="1"/>
  <c r="N123" i="1"/>
  <c r="N122" i="1"/>
  <c r="Q116" i="1"/>
  <c r="N117" i="1"/>
  <c r="M121" i="1"/>
  <c r="Q127" i="1"/>
  <c r="Y92" i="1"/>
  <c r="Y105" i="1"/>
  <c r="Y101" i="1"/>
  <c r="Y97" i="1"/>
  <c r="Y93" i="1"/>
  <c r="Y106" i="1"/>
  <c r="Y102" i="1"/>
  <c r="Y98" i="1"/>
  <c r="Y94" i="1"/>
  <c r="Y107" i="1"/>
  <c r="Y103" i="1"/>
  <c r="Y99" i="1"/>
  <c r="Y95" i="1"/>
  <c r="Y108" i="1"/>
  <c r="Y104" i="1"/>
  <c r="Y100" i="1"/>
  <c r="Y96" i="1"/>
  <c r="V104" i="1"/>
  <c r="V103" i="1"/>
  <c r="V102" i="1"/>
  <c r="V101" i="1"/>
  <c r="R101" i="1"/>
  <c r="R108" i="1"/>
  <c r="R107" i="1"/>
  <c r="R98" i="1"/>
  <c r="R93" i="1"/>
  <c r="R94" i="1"/>
  <c r="R96" i="1"/>
  <c r="R104" i="1"/>
  <c r="R95" i="1"/>
  <c r="R103" i="1"/>
  <c r="R92" i="1"/>
  <c r="R106" i="1"/>
  <c r="W102" i="1"/>
  <c r="W104" i="1"/>
  <c r="U100" i="1"/>
  <c r="X100" i="1"/>
  <c r="X108" i="1"/>
  <c r="X99" i="1"/>
  <c r="X107" i="1"/>
  <c r="X98" i="1"/>
  <c r="X106" i="1"/>
  <c r="X97" i="1"/>
  <c r="X105" i="1"/>
  <c r="S93" i="1"/>
  <c r="S94" i="1"/>
  <c r="P93" i="1"/>
  <c r="P94" i="1"/>
  <c r="X96" i="1"/>
  <c r="X104" i="1"/>
  <c r="X95" i="1"/>
  <c r="X103" i="1"/>
  <c r="X94" i="1"/>
  <c r="X102" i="1"/>
  <c r="X93" i="1"/>
  <c r="X101" i="1"/>
  <c r="V100" i="1"/>
  <c r="V108" i="1"/>
  <c r="V99" i="1"/>
  <c r="V107" i="1"/>
  <c r="V98" i="1"/>
  <c r="V106" i="1"/>
  <c r="V97" i="1"/>
  <c r="P96" i="1"/>
  <c r="P104" i="1"/>
  <c r="P95" i="1"/>
  <c r="P103" i="1"/>
  <c r="P92" i="1"/>
  <c r="S97" i="1"/>
  <c r="S98" i="1"/>
  <c r="P97" i="1"/>
  <c r="P98" i="1"/>
  <c r="S96" i="1"/>
  <c r="S104" i="1"/>
  <c r="S95" i="1"/>
  <c r="S103" i="1"/>
  <c r="W103" i="1"/>
  <c r="W101" i="1"/>
  <c r="U98" i="1"/>
  <c r="U101" i="1"/>
  <c r="W96" i="1"/>
  <c r="W95" i="1"/>
  <c r="W94" i="1"/>
  <c r="W93" i="1"/>
  <c r="W92" i="1"/>
  <c r="U108" i="1"/>
  <c r="U106" i="1"/>
  <c r="U95" i="1"/>
  <c r="U93" i="1"/>
  <c r="L107" i="1"/>
  <c r="W100" i="1"/>
  <c r="W108" i="1"/>
  <c r="W99" i="1"/>
  <c r="W107" i="1"/>
  <c r="W98" i="1"/>
  <c r="W106" i="1"/>
  <c r="W97" i="1"/>
  <c r="U96" i="1"/>
  <c r="U104" i="1"/>
  <c r="U94" i="1"/>
  <c r="U102" i="1"/>
  <c r="U107" i="1"/>
  <c r="U99" i="1"/>
  <c r="U105" i="1"/>
  <c r="U97" i="1"/>
  <c r="L106" i="1"/>
  <c r="L98" i="1"/>
  <c r="L99" i="1"/>
  <c r="L102" i="1"/>
  <c r="L94" i="1"/>
  <c r="L103" i="1"/>
  <c r="L95" i="1"/>
  <c r="L108" i="1"/>
  <c r="L104" i="1"/>
  <c r="L100" i="1"/>
  <c r="L96" i="1"/>
  <c r="L92" i="1"/>
  <c r="L105" i="1"/>
  <c r="L101" i="1"/>
  <c r="L97" i="1"/>
  <c r="F197" i="1"/>
  <c r="F179" i="1"/>
  <c r="F162" i="1"/>
  <c r="F160" i="1"/>
  <c r="F140" i="1"/>
  <c r="F141" i="1"/>
  <c r="F139" i="1"/>
  <c r="F135" i="1"/>
  <c r="F125" i="1"/>
  <c r="F122" i="1"/>
  <c r="F106" i="1"/>
  <c r="F104" i="1"/>
  <c r="F103" i="1"/>
  <c r="W109" i="1" l="1"/>
  <c r="W124" i="1" s="1"/>
  <c r="W121" i="1"/>
  <c r="R109" i="1"/>
  <c r="R120" i="1"/>
  <c r="L109" i="1"/>
  <c r="L112" i="1" s="1"/>
  <c r="O118" i="1"/>
  <c r="O119" i="1"/>
  <c r="Q114" i="1"/>
  <c r="Q115" i="1"/>
  <c r="O116" i="1"/>
  <c r="Q125" i="1"/>
  <c r="V109" i="1"/>
  <c r="O121" i="1"/>
  <c r="Q120" i="1"/>
  <c r="O122" i="1"/>
  <c r="O123" i="1"/>
  <c r="Q126" i="1"/>
  <c r="Q119" i="1"/>
  <c r="Q117" i="1"/>
  <c r="M119" i="1"/>
  <c r="O113" i="1"/>
  <c r="L120" i="1"/>
  <c r="L119" i="1"/>
  <c r="L127" i="1"/>
  <c r="L122" i="1"/>
  <c r="L121" i="1"/>
  <c r="L117" i="1"/>
  <c r="W116" i="1"/>
  <c r="W117" i="1"/>
  <c r="W118" i="1"/>
  <c r="W119" i="1"/>
  <c r="U109" i="1"/>
  <c r="U122" i="1" s="1"/>
  <c r="W113" i="1"/>
  <c r="W115" i="1"/>
  <c r="U117" i="1"/>
  <c r="W122" i="1"/>
  <c r="P116" i="1"/>
  <c r="P122" i="1"/>
  <c r="V116" i="1"/>
  <c r="V117" i="1"/>
  <c r="V118" i="1"/>
  <c r="V119" i="1"/>
  <c r="X109" i="1"/>
  <c r="X120" i="1" s="1"/>
  <c r="X113" i="1"/>
  <c r="X115" i="1"/>
  <c r="P109" i="1"/>
  <c r="P117" i="1" s="1"/>
  <c r="P112" i="1"/>
  <c r="S109" i="1"/>
  <c r="X117" i="1"/>
  <c r="X119" i="1"/>
  <c r="W123" i="1"/>
  <c r="R125" i="1"/>
  <c r="R122" i="1"/>
  <c r="R123" i="1"/>
  <c r="R113" i="1"/>
  <c r="R117" i="1"/>
  <c r="R127" i="1"/>
  <c r="V120" i="1"/>
  <c r="V122" i="1"/>
  <c r="Y115" i="1"/>
  <c r="Y114" i="1"/>
  <c r="Y113" i="1"/>
  <c r="Y112" i="1"/>
  <c r="Y109" i="1"/>
  <c r="Y119" i="1" s="1"/>
  <c r="Y120" i="1"/>
  <c r="O124" i="1"/>
  <c r="O112" i="1"/>
  <c r="O127" i="1"/>
  <c r="Q122" i="1"/>
  <c r="Q123" i="1"/>
  <c r="S126" i="1"/>
  <c r="O117" i="1"/>
  <c r="P125" i="1"/>
  <c r="Q124" i="1"/>
  <c r="P126" i="1"/>
  <c r="T109" i="1"/>
  <c r="T121" i="1" s="1"/>
  <c r="T112" i="1"/>
  <c r="T113" i="1"/>
  <c r="T114" i="1"/>
  <c r="T115" i="1"/>
  <c r="V114" i="1"/>
  <c r="O120" i="1"/>
  <c r="Q121" i="1"/>
  <c r="S121" i="1"/>
  <c r="O114" i="1"/>
  <c r="O115" i="1"/>
  <c r="Q118" i="1"/>
  <c r="M120" i="1"/>
  <c r="O125" i="1"/>
  <c r="N115" i="1"/>
  <c r="F67" i="1"/>
  <c r="S118" i="1" l="1"/>
  <c r="S120" i="1"/>
  <c r="S119" i="1"/>
  <c r="S124" i="1"/>
  <c r="S114" i="1"/>
  <c r="U123" i="1"/>
  <c r="U118" i="1"/>
  <c r="P120" i="1"/>
  <c r="V113" i="1"/>
  <c r="V124" i="1"/>
  <c r="V115" i="1"/>
  <c r="T123" i="1"/>
  <c r="P127" i="1"/>
  <c r="S127" i="1"/>
  <c r="Y124" i="1"/>
  <c r="Y125" i="1"/>
  <c r="Y126" i="1"/>
  <c r="Y127" i="1"/>
  <c r="V123" i="1"/>
  <c r="R116" i="1"/>
  <c r="R118" i="1"/>
  <c r="R124" i="1"/>
  <c r="R121" i="1"/>
  <c r="R119" i="1"/>
  <c r="R115" i="1"/>
  <c r="X127" i="1"/>
  <c r="X125" i="1"/>
  <c r="S113" i="1"/>
  <c r="X123" i="1"/>
  <c r="X121" i="1"/>
  <c r="V127" i="1"/>
  <c r="V125" i="1"/>
  <c r="P114" i="1"/>
  <c r="S122" i="1"/>
  <c r="U120" i="1"/>
  <c r="U127" i="1"/>
  <c r="L126" i="1"/>
  <c r="W126" i="1"/>
  <c r="U115" i="1"/>
  <c r="U126" i="1"/>
  <c r="L125" i="1"/>
  <c r="L113" i="1"/>
  <c r="L123" i="1"/>
  <c r="L124" i="1"/>
  <c r="T126" i="1"/>
  <c r="T124" i="1"/>
  <c r="T118" i="1"/>
  <c r="T116" i="1"/>
  <c r="T127" i="1"/>
  <c r="T125" i="1"/>
  <c r="T119" i="1"/>
  <c r="T117" i="1"/>
  <c r="Y121" i="1"/>
  <c r="Y122" i="1"/>
  <c r="Y123" i="1"/>
  <c r="X118" i="1"/>
  <c r="X116" i="1"/>
  <c r="S112" i="1"/>
  <c r="P118" i="1"/>
  <c r="P119" i="1"/>
  <c r="P124" i="1"/>
  <c r="P121" i="1"/>
  <c r="X114" i="1"/>
  <c r="X112" i="1"/>
  <c r="P123" i="1"/>
  <c r="S116" i="1"/>
  <c r="S115" i="1"/>
  <c r="U125" i="1"/>
  <c r="U112" i="1"/>
  <c r="U121" i="1"/>
  <c r="U116" i="1"/>
  <c r="V112" i="1"/>
  <c r="T122" i="1"/>
  <c r="T120" i="1"/>
  <c r="S125" i="1"/>
  <c r="Y116" i="1"/>
  <c r="Y117" i="1"/>
  <c r="Y118" i="1"/>
  <c r="V121" i="1"/>
  <c r="R126" i="1"/>
  <c r="R112" i="1"/>
  <c r="R114" i="1"/>
  <c r="U119" i="1"/>
  <c r="X126" i="1"/>
  <c r="X124" i="1"/>
  <c r="P113" i="1"/>
  <c r="X122" i="1"/>
  <c r="V126" i="1"/>
  <c r="P115" i="1"/>
  <c r="S117" i="1"/>
  <c r="S123" i="1"/>
  <c r="W120" i="1"/>
  <c r="W114" i="1"/>
  <c r="W112" i="1"/>
  <c r="U114" i="1"/>
  <c r="W127" i="1"/>
  <c r="W125" i="1"/>
  <c r="U113" i="1"/>
  <c r="U124" i="1"/>
  <c r="L118" i="1"/>
  <c r="L114" i="1"/>
  <c r="L115" i="1"/>
  <c r="L116" i="1"/>
  <c r="F49" i="1"/>
  <c r="F31" i="1"/>
  <c r="H13" i="1"/>
  <c r="F13" i="1"/>
  <c r="O68" i="1" l="1"/>
  <c r="N68" i="1"/>
  <c r="M68" i="1"/>
  <c r="M61" i="1"/>
  <c r="N61" i="1"/>
  <c r="O61" i="1"/>
  <c r="L61" i="1"/>
  <c r="O60" i="1"/>
  <c r="N60" i="1"/>
  <c r="L62" i="1"/>
  <c r="M62" i="1"/>
  <c r="N62" i="1"/>
  <c r="O62" i="1"/>
  <c r="L63" i="1"/>
  <c r="M63" i="1"/>
  <c r="N63" i="1"/>
  <c r="O63" i="1"/>
  <c r="L64" i="1"/>
  <c r="M64" i="1"/>
  <c r="N64" i="1"/>
  <c r="O64" i="1"/>
  <c r="L65" i="1"/>
  <c r="M65" i="1"/>
  <c r="N65" i="1"/>
  <c r="O65" i="1"/>
  <c r="L66" i="1"/>
  <c r="M66" i="1"/>
  <c r="N66" i="1"/>
  <c r="O66" i="1"/>
  <c r="L67" i="1"/>
  <c r="M67" i="1"/>
  <c r="N67" i="1"/>
  <c r="O67" i="1"/>
  <c r="L68" i="1"/>
  <c r="N69" i="1"/>
  <c r="O69" i="1"/>
  <c r="M70" i="1"/>
  <c r="N70" i="1"/>
  <c r="O70" i="1"/>
  <c r="M71" i="1"/>
  <c r="L72" i="1"/>
  <c r="M72" i="1"/>
  <c r="O72" i="1"/>
  <c r="M60" i="1"/>
  <c r="L60" i="1"/>
  <c r="P71" i="1" l="1"/>
  <c r="R71" i="1" s="1"/>
  <c r="P72" i="1"/>
  <c r="R72" i="1" s="1"/>
  <c r="P70" i="1"/>
  <c r="R70" i="1" s="1"/>
  <c r="P69" i="1"/>
  <c r="R69" i="1" s="1"/>
  <c r="P67" i="1"/>
  <c r="R67" i="1" s="1"/>
  <c r="P66" i="1"/>
  <c r="R66" i="1" s="1"/>
  <c r="P65" i="1"/>
  <c r="R65" i="1" s="1"/>
  <c r="P64" i="1"/>
  <c r="R64" i="1" s="1"/>
  <c r="P63" i="1"/>
  <c r="R63" i="1" s="1"/>
  <c r="P62" i="1"/>
  <c r="R62" i="1" s="1"/>
  <c r="P60" i="1"/>
  <c r="R60" i="1" s="1"/>
  <c r="P68" i="1"/>
  <c r="R68" i="1" s="1"/>
  <c r="P61" i="1"/>
  <c r="R61" i="1" s="1"/>
  <c r="M53" i="1"/>
  <c r="N53" i="1"/>
  <c r="O53" i="1"/>
  <c r="P53" i="1"/>
  <c r="Q53" i="1"/>
  <c r="R53" i="1"/>
  <c r="S53" i="1"/>
  <c r="T53" i="1"/>
  <c r="U53" i="1"/>
  <c r="V53" i="1"/>
  <c r="W53" i="1"/>
  <c r="X53" i="1"/>
  <c r="Y53" i="1"/>
  <c r="L53" i="1"/>
  <c r="M49" i="1"/>
  <c r="N49" i="1"/>
  <c r="O49" i="1"/>
  <c r="P49" i="1"/>
  <c r="Q49" i="1"/>
  <c r="R49" i="1"/>
  <c r="S49" i="1"/>
  <c r="T49" i="1"/>
  <c r="U49" i="1"/>
  <c r="V49" i="1"/>
  <c r="W49" i="1"/>
  <c r="X49" i="1"/>
  <c r="Y49" i="1"/>
  <c r="L49" i="1"/>
  <c r="M45" i="1"/>
  <c r="N45" i="1"/>
  <c r="O45" i="1"/>
  <c r="P45" i="1"/>
  <c r="Q45" i="1"/>
  <c r="R45" i="1"/>
  <c r="S45" i="1"/>
  <c r="T45" i="1"/>
  <c r="U45" i="1"/>
  <c r="V45" i="1"/>
  <c r="W45" i="1"/>
  <c r="X45" i="1"/>
  <c r="Y45" i="1"/>
  <c r="L45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AD38" i="1"/>
  <c r="U43" i="1"/>
  <c r="M21" i="1"/>
  <c r="U21" i="1" l="1"/>
  <c r="T21" i="1"/>
  <c r="L38" i="1"/>
  <c r="L37" i="1" s="1"/>
  <c r="M22" i="1"/>
  <c r="N22" i="1"/>
  <c r="O22" i="1"/>
  <c r="P22" i="1"/>
  <c r="M23" i="1"/>
  <c r="N23" i="1"/>
  <c r="O23" i="1"/>
  <c r="P23" i="1"/>
  <c r="M24" i="1"/>
  <c r="N24" i="1"/>
  <c r="O24" i="1"/>
  <c r="P24" i="1"/>
  <c r="M25" i="1"/>
  <c r="N25" i="1"/>
  <c r="O25" i="1"/>
  <c r="P25" i="1"/>
  <c r="M26" i="1"/>
  <c r="N26" i="1"/>
  <c r="O26" i="1"/>
  <c r="P26" i="1"/>
  <c r="M27" i="1"/>
  <c r="N27" i="1"/>
  <c r="O27" i="1"/>
  <c r="P27" i="1"/>
  <c r="M28" i="1"/>
  <c r="N28" i="1"/>
  <c r="O28" i="1"/>
  <c r="P28" i="1"/>
  <c r="M29" i="1"/>
  <c r="N29" i="1"/>
  <c r="O29" i="1"/>
  <c r="P29" i="1"/>
  <c r="O30" i="1"/>
  <c r="P30" i="1"/>
  <c r="N31" i="1"/>
  <c r="O31" i="1"/>
  <c r="P31" i="1"/>
  <c r="N32" i="1"/>
  <c r="M33" i="1"/>
  <c r="N33" i="1"/>
  <c r="P33" i="1"/>
  <c r="N21" i="1"/>
  <c r="O21" i="1"/>
  <c r="P21" i="1"/>
  <c r="Z5" i="1"/>
  <c r="Z6" i="1"/>
  <c r="Z7" i="1"/>
  <c r="Z8" i="1"/>
  <c r="Z9" i="1"/>
  <c r="Z10" i="1"/>
  <c r="Z11" i="1"/>
  <c r="Z12" i="1"/>
  <c r="Z13" i="1"/>
  <c r="Z14" i="1"/>
  <c r="Z15" i="1"/>
  <c r="Z16" i="1"/>
  <c r="Z4" i="1"/>
  <c r="N16" i="1"/>
  <c r="O16" i="1"/>
  <c r="P16" i="1"/>
  <c r="M16" i="1"/>
  <c r="M5" i="1"/>
  <c r="N5" i="1"/>
  <c r="O5" i="1"/>
  <c r="P5" i="1"/>
  <c r="M6" i="1"/>
  <c r="N6" i="1"/>
  <c r="O6" i="1"/>
  <c r="P6" i="1"/>
  <c r="M7" i="1"/>
  <c r="N7" i="1"/>
  <c r="O7" i="1"/>
  <c r="P7" i="1"/>
  <c r="M8" i="1"/>
  <c r="N8" i="1"/>
  <c r="O8" i="1"/>
  <c r="P8" i="1"/>
  <c r="M9" i="1"/>
  <c r="N9" i="1"/>
  <c r="O9" i="1"/>
  <c r="P9" i="1"/>
  <c r="M10" i="1"/>
  <c r="N10" i="1"/>
  <c r="O10" i="1"/>
  <c r="P10" i="1"/>
  <c r="M11" i="1"/>
  <c r="N11" i="1"/>
  <c r="O11" i="1"/>
  <c r="P11" i="1"/>
  <c r="M12" i="1"/>
  <c r="N12" i="1"/>
  <c r="O12" i="1"/>
  <c r="P12" i="1"/>
  <c r="M13" i="1"/>
  <c r="N13" i="1"/>
  <c r="O13" i="1"/>
  <c r="P13" i="1"/>
  <c r="M14" i="1"/>
  <c r="N14" i="1"/>
  <c r="O14" i="1"/>
  <c r="P14" i="1"/>
  <c r="M15" i="1"/>
  <c r="N15" i="1"/>
  <c r="O15" i="1"/>
  <c r="P15" i="1"/>
  <c r="N4" i="1"/>
  <c r="O4" i="1"/>
  <c r="P4" i="1"/>
  <c r="M4" i="1"/>
  <c r="Q5" i="1"/>
  <c r="R5" i="1"/>
  <c r="S5" i="1"/>
  <c r="T5" i="1"/>
  <c r="Q6" i="1"/>
  <c r="R6" i="1"/>
  <c r="S6" i="1"/>
  <c r="T6" i="1"/>
  <c r="Q7" i="1"/>
  <c r="R7" i="1"/>
  <c r="S7" i="1"/>
  <c r="T7" i="1"/>
  <c r="Q8" i="1"/>
  <c r="R8" i="1"/>
  <c r="S8" i="1"/>
  <c r="T8" i="1"/>
  <c r="Q9" i="1"/>
  <c r="R9" i="1"/>
  <c r="S9" i="1"/>
  <c r="T9" i="1"/>
  <c r="Q10" i="1"/>
  <c r="R10" i="1"/>
  <c r="S10" i="1"/>
  <c r="T10" i="1"/>
  <c r="Q11" i="1"/>
  <c r="R11" i="1"/>
  <c r="S11" i="1"/>
  <c r="T11" i="1"/>
  <c r="Q12" i="1"/>
  <c r="R12" i="1"/>
  <c r="S12" i="1"/>
  <c r="T12" i="1"/>
  <c r="Q13" i="1"/>
  <c r="R13" i="1"/>
  <c r="S13" i="1"/>
  <c r="T13" i="1"/>
  <c r="Q14" i="1"/>
  <c r="R14" i="1"/>
  <c r="S14" i="1"/>
  <c r="T14" i="1"/>
  <c r="Q15" i="1"/>
  <c r="R15" i="1"/>
  <c r="S15" i="1"/>
  <c r="T15" i="1"/>
  <c r="Q16" i="1"/>
  <c r="R16" i="1"/>
  <c r="S16" i="1"/>
  <c r="T16" i="1"/>
  <c r="R4" i="1"/>
  <c r="S4" i="1"/>
  <c r="T4" i="1"/>
  <c r="Q4" i="1"/>
  <c r="G399" i="1"/>
  <c r="H384" i="1" s="1"/>
  <c r="E399" i="1"/>
  <c r="D399" i="1"/>
  <c r="C399" i="1"/>
  <c r="B399" i="1"/>
  <c r="G381" i="1"/>
  <c r="H366" i="1" s="1"/>
  <c r="E381" i="1"/>
  <c r="D381" i="1"/>
  <c r="C381" i="1"/>
  <c r="B381" i="1"/>
  <c r="G363" i="1"/>
  <c r="H348" i="1" s="1"/>
  <c r="E363" i="1"/>
  <c r="D363" i="1"/>
  <c r="C363" i="1"/>
  <c r="B363" i="1"/>
  <c r="G345" i="1"/>
  <c r="H330" i="1" s="1"/>
  <c r="E345" i="1"/>
  <c r="D345" i="1"/>
  <c r="C345" i="1"/>
  <c r="B345" i="1"/>
  <c r="G327" i="1"/>
  <c r="H312" i="1" s="1"/>
  <c r="E327" i="1"/>
  <c r="D327" i="1"/>
  <c r="C327" i="1"/>
  <c r="B327" i="1"/>
  <c r="G309" i="1"/>
  <c r="H294" i="1" s="1"/>
  <c r="E309" i="1"/>
  <c r="D309" i="1"/>
  <c r="C309" i="1"/>
  <c r="B309" i="1"/>
  <c r="G291" i="1"/>
  <c r="H276" i="1" s="1"/>
  <c r="E291" i="1"/>
  <c r="D291" i="1"/>
  <c r="C291" i="1"/>
  <c r="B291" i="1"/>
  <c r="G273" i="1"/>
  <c r="H258" i="1" s="1"/>
  <c r="E273" i="1"/>
  <c r="D273" i="1"/>
  <c r="C273" i="1"/>
  <c r="B273" i="1"/>
  <c r="G255" i="1"/>
  <c r="H240" i="1" s="1"/>
  <c r="E255" i="1"/>
  <c r="D255" i="1"/>
  <c r="C255" i="1"/>
  <c r="B255" i="1"/>
  <c r="G237" i="1"/>
  <c r="H222" i="1" s="1"/>
  <c r="E237" i="1"/>
  <c r="D237" i="1"/>
  <c r="C237" i="1"/>
  <c r="B237" i="1"/>
  <c r="G219" i="1"/>
  <c r="H204" i="1" s="1"/>
  <c r="E219" i="1"/>
  <c r="D219" i="1"/>
  <c r="C219" i="1"/>
  <c r="B219" i="1"/>
  <c r="G201" i="1"/>
  <c r="E201" i="1"/>
  <c r="D201" i="1"/>
  <c r="C201" i="1"/>
  <c r="B201" i="1"/>
  <c r="G183" i="1"/>
  <c r="H168" i="1" s="1"/>
  <c r="E183" i="1"/>
  <c r="D183" i="1"/>
  <c r="C183" i="1"/>
  <c r="B183" i="1"/>
  <c r="G164" i="1"/>
  <c r="H149" i="1" s="1"/>
  <c r="E164" i="1"/>
  <c r="D164" i="1"/>
  <c r="C164" i="1"/>
  <c r="B164" i="1"/>
  <c r="G145" i="1"/>
  <c r="H130" i="1" s="1"/>
  <c r="E145" i="1"/>
  <c r="D145" i="1"/>
  <c r="C145" i="1"/>
  <c r="B145" i="1"/>
  <c r="G126" i="1"/>
  <c r="H111" i="1" s="1"/>
  <c r="E126" i="1"/>
  <c r="D126" i="1"/>
  <c r="C126" i="1"/>
  <c r="B126" i="1"/>
  <c r="G107" i="1"/>
  <c r="H92" i="1" s="1"/>
  <c r="E107" i="1"/>
  <c r="D107" i="1"/>
  <c r="C107" i="1"/>
  <c r="B107" i="1"/>
  <c r="G89" i="1"/>
  <c r="H74" i="1" s="1"/>
  <c r="E89" i="1"/>
  <c r="D89" i="1"/>
  <c r="C89" i="1"/>
  <c r="B89" i="1"/>
  <c r="G71" i="1"/>
  <c r="H56" i="1" s="1"/>
  <c r="E71" i="1"/>
  <c r="D71" i="1"/>
  <c r="C71" i="1"/>
  <c r="B71" i="1"/>
  <c r="G53" i="1"/>
  <c r="H38" i="1" s="1"/>
  <c r="E53" i="1"/>
  <c r="D53" i="1"/>
  <c r="C53" i="1"/>
  <c r="B53" i="1"/>
  <c r="G35" i="1"/>
  <c r="H20" i="1" s="1"/>
  <c r="E35" i="1"/>
  <c r="D35" i="1"/>
  <c r="C35" i="1"/>
  <c r="B35" i="1"/>
  <c r="G17" i="1"/>
  <c r="C17" i="1"/>
  <c r="D17" i="1"/>
  <c r="E17" i="1"/>
  <c r="B17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0" i="1"/>
  <c r="H379" i="1"/>
  <c r="H378" i="1"/>
  <c r="H377" i="1"/>
  <c r="H376" i="1"/>
  <c r="H375" i="1"/>
  <c r="H374" i="1"/>
  <c r="H373" i="1"/>
  <c r="H372" i="1"/>
  <c r="H371" i="1"/>
  <c r="H370" i="1"/>
  <c r="H369" i="1"/>
  <c r="H368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4" i="1"/>
  <c r="H343" i="1"/>
  <c r="H342" i="1"/>
  <c r="H340" i="1"/>
  <c r="H339" i="1"/>
  <c r="H338" i="1"/>
  <c r="H337" i="1"/>
  <c r="H336" i="1"/>
  <c r="H335" i="1"/>
  <c r="H334" i="1"/>
  <c r="H333" i="1"/>
  <c r="H332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0" i="1"/>
  <c r="H289" i="1"/>
  <c r="H288" i="1"/>
  <c r="H287" i="1"/>
  <c r="H286" i="1"/>
  <c r="H285" i="1"/>
  <c r="H284" i="1"/>
  <c r="H283" i="1"/>
  <c r="H282" i="1"/>
  <c r="H281" i="1"/>
  <c r="H280" i="1"/>
  <c r="H279" i="1"/>
  <c r="H278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4" i="1"/>
  <c r="H33" i="1"/>
  <c r="H32" i="1"/>
  <c r="H31" i="1"/>
  <c r="H30" i="1"/>
  <c r="H29" i="1"/>
  <c r="H27" i="1"/>
  <c r="H26" i="1"/>
  <c r="H25" i="1"/>
  <c r="H24" i="1"/>
  <c r="H23" i="1"/>
  <c r="H22" i="1"/>
  <c r="H5" i="1"/>
  <c r="H6" i="1"/>
  <c r="H7" i="1"/>
  <c r="H8" i="1"/>
  <c r="H9" i="1"/>
  <c r="H10" i="1"/>
  <c r="H11" i="1"/>
  <c r="H12" i="1"/>
  <c r="H4" i="1"/>
  <c r="F394" i="1"/>
  <c r="F393" i="1"/>
  <c r="F391" i="1"/>
  <c r="F390" i="1"/>
  <c r="F389" i="1"/>
  <c r="F388" i="1"/>
  <c r="F387" i="1"/>
  <c r="F386" i="1"/>
  <c r="F379" i="1"/>
  <c r="F375" i="1"/>
  <c r="F374" i="1"/>
  <c r="F373" i="1"/>
  <c r="F372" i="1"/>
  <c r="F371" i="1"/>
  <c r="F370" i="1"/>
  <c r="F369" i="1"/>
  <c r="F368" i="1"/>
  <c r="F361" i="1"/>
  <c r="F357" i="1"/>
  <c r="F356" i="1"/>
  <c r="F355" i="1"/>
  <c r="F354" i="1"/>
  <c r="F353" i="1"/>
  <c r="F352" i="1"/>
  <c r="F351" i="1"/>
  <c r="F350" i="1"/>
  <c r="F340" i="1"/>
  <c r="F339" i="1"/>
  <c r="F338" i="1"/>
  <c r="F337" i="1"/>
  <c r="F336" i="1"/>
  <c r="F335" i="1"/>
  <c r="F334" i="1"/>
  <c r="F333" i="1"/>
  <c r="F332" i="1"/>
  <c r="F322" i="1"/>
  <c r="F321" i="1"/>
  <c r="F319" i="1"/>
  <c r="F318" i="1"/>
  <c r="F317" i="1"/>
  <c r="F316" i="1"/>
  <c r="F315" i="1"/>
  <c r="F314" i="1"/>
  <c r="F304" i="1"/>
  <c r="F303" i="1"/>
  <c r="F302" i="1"/>
  <c r="F301" i="1"/>
  <c r="F300" i="1"/>
  <c r="F299" i="1"/>
  <c r="F298" i="1"/>
  <c r="F297" i="1"/>
  <c r="F296" i="1"/>
  <c r="F289" i="1"/>
  <c r="F288" i="1"/>
  <c r="F285" i="1"/>
  <c r="F284" i="1"/>
  <c r="F283" i="1"/>
  <c r="F282" i="1"/>
  <c r="F281" i="1"/>
  <c r="F279" i="1"/>
  <c r="F278" i="1"/>
  <c r="F271" i="1"/>
  <c r="F270" i="1"/>
  <c r="F267" i="1"/>
  <c r="F266" i="1"/>
  <c r="F265" i="1"/>
  <c r="F264" i="1"/>
  <c r="F263" i="1"/>
  <c r="F261" i="1"/>
  <c r="F260" i="1"/>
  <c r="F250" i="1"/>
  <c r="F249" i="1"/>
  <c r="F248" i="1"/>
  <c r="F247" i="1"/>
  <c r="F246" i="1"/>
  <c r="F245" i="1"/>
  <c r="F244" i="1"/>
  <c r="F243" i="1"/>
  <c r="F242" i="1"/>
  <c r="F232" i="1"/>
  <c r="F231" i="1"/>
  <c r="F229" i="1"/>
  <c r="F228" i="1"/>
  <c r="F227" i="1"/>
  <c r="F226" i="1"/>
  <c r="F225" i="1"/>
  <c r="F224" i="1"/>
  <c r="F206" i="1"/>
  <c r="F196" i="1"/>
  <c r="F195" i="1"/>
  <c r="F193" i="1"/>
  <c r="F192" i="1"/>
  <c r="F191" i="1"/>
  <c r="F190" i="1"/>
  <c r="F189" i="1"/>
  <c r="F188" i="1"/>
  <c r="F178" i="1"/>
  <c r="F177" i="1"/>
  <c r="F176" i="1"/>
  <c r="F175" i="1"/>
  <c r="F174" i="1"/>
  <c r="F173" i="1"/>
  <c r="F172" i="1"/>
  <c r="F171" i="1"/>
  <c r="F170" i="1"/>
  <c r="F159" i="1"/>
  <c r="F158" i="1"/>
  <c r="F156" i="1"/>
  <c r="F155" i="1"/>
  <c r="F154" i="1"/>
  <c r="F153" i="1"/>
  <c r="F152" i="1"/>
  <c r="F151" i="1"/>
  <c r="F150" i="1"/>
  <c r="F144" i="1"/>
  <c r="F142" i="1"/>
  <c r="F138" i="1"/>
  <c r="F137" i="1"/>
  <c r="F136" i="1"/>
  <c r="F134" i="1"/>
  <c r="F133" i="1"/>
  <c r="F132" i="1"/>
  <c r="F121" i="1"/>
  <c r="F120" i="1"/>
  <c r="F118" i="1"/>
  <c r="F117" i="1"/>
  <c r="F116" i="1"/>
  <c r="F115" i="1"/>
  <c r="F114" i="1"/>
  <c r="F113" i="1"/>
  <c r="F102" i="1"/>
  <c r="F101" i="1"/>
  <c r="F99" i="1"/>
  <c r="F98" i="1"/>
  <c r="F97" i="1"/>
  <c r="F96" i="1"/>
  <c r="F95" i="1"/>
  <c r="F94" i="1"/>
  <c r="F86" i="1"/>
  <c r="F85" i="1"/>
  <c r="F84" i="1"/>
  <c r="F83" i="1"/>
  <c r="F81" i="1"/>
  <c r="F80" i="1"/>
  <c r="F79" i="1"/>
  <c r="F77" i="1"/>
  <c r="F76" i="1"/>
  <c r="F66" i="1"/>
  <c r="F65" i="1"/>
  <c r="F63" i="1"/>
  <c r="F62" i="1"/>
  <c r="F61" i="1"/>
  <c r="F60" i="1"/>
  <c r="F59" i="1"/>
  <c r="F58" i="1"/>
  <c r="F48" i="1"/>
  <c r="F47" i="1"/>
  <c r="F45" i="1"/>
  <c r="F44" i="1"/>
  <c r="F43" i="1"/>
  <c r="F42" i="1"/>
  <c r="F41" i="1"/>
  <c r="F40" i="1"/>
  <c r="F30" i="1"/>
  <c r="F29" i="1"/>
  <c r="F27" i="1"/>
  <c r="F26" i="1"/>
  <c r="F25" i="1"/>
  <c r="F24" i="1"/>
  <c r="F23" i="1"/>
  <c r="F22" i="1"/>
  <c r="F5" i="1"/>
  <c r="F6" i="1"/>
  <c r="F7" i="1"/>
  <c r="F8" i="1"/>
  <c r="F9" i="1"/>
  <c r="F10" i="1"/>
  <c r="F11" i="1"/>
  <c r="F12" i="1"/>
  <c r="F4" i="1"/>
  <c r="V13" i="1" l="1"/>
  <c r="V30" i="1" s="1"/>
  <c r="AA21" i="1"/>
  <c r="Z21" i="1"/>
  <c r="AA30" i="1"/>
  <c r="Z30" i="1"/>
  <c r="AA28" i="1"/>
  <c r="Z28" i="1"/>
  <c r="U28" i="1"/>
  <c r="T28" i="1"/>
  <c r="AA26" i="1"/>
  <c r="Z26" i="1"/>
  <c r="Z25" i="1"/>
  <c r="AA25" i="1"/>
  <c r="T25" i="1"/>
  <c r="U25" i="1"/>
  <c r="U24" i="1"/>
  <c r="T24" i="1"/>
  <c r="AA22" i="1"/>
  <c r="Z22" i="1"/>
  <c r="T22" i="1"/>
  <c r="U22" i="1"/>
  <c r="U13" i="1"/>
  <c r="AC21" i="1"/>
  <c r="AD21" i="1"/>
  <c r="X21" i="1"/>
  <c r="W21" i="1"/>
  <c r="L42" i="1"/>
  <c r="L41" i="1" s="1"/>
  <c r="AD30" i="1"/>
  <c r="AC30" i="1"/>
  <c r="AD28" i="1"/>
  <c r="AC28" i="1"/>
  <c r="X28" i="1"/>
  <c r="W28" i="1"/>
  <c r="AD26" i="1"/>
  <c r="AC26" i="1"/>
  <c r="X26" i="1"/>
  <c r="W26" i="1"/>
  <c r="AD25" i="1"/>
  <c r="AC25" i="1"/>
  <c r="X25" i="1"/>
  <c r="W25" i="1"/>
  <c r="W24" i="1"/>
  <c r="X24" i="1"/>
  <c r="AC22" i="1"/>
  <c r="AD22" i="1"/>
  <c r="X22" i="1"/>
  <c r="W22" i="1"/>
  <c r="T26" i="1"/>
  <c r="U26" i="1"/>
  <c r="AD27" i="1"/>
  <c r="AC27" i="1"/>
  <c r="Z27" i="1"/>
  <c r="AA27" i="1"/>
  <c r="AD23" i="1"/>
  <c r="AC23" i="1"/>
  <c r="AA23" i="1"/>
  <c r="Z23" i="1"/>
  <c r="X23" i="1"/>
  <c r="W23" i="1"/>
  <c r="U23" i="1"/>
  <c r="T23" i="1"/>
  <c r="AD33" i="1"/>
  <c r="AC33" i="1"/>
  <c r="X33" i="1"/>
  <c r="W33" i="1"/>
  <c r="U33" i="1"/>
  <c r="T33" i="1"/>
  <c r="W32" i="1"/>
  <c r="X32" i="1"/>
  <c r="AD31" i="1"/>
  <c r="AC31" i="1"/>
  <c r="AA31" i="1"/>
  <c r="Z31" i="1"/>
  <c r="X31" i="1"/>
  <c r="W31" i="1"/>
  <c r="AD29" i="1"/>
  <c r="AC29" i="1"/>
  <c r="AA29" i="1"/>
  <c r="Z29" i="1"/>
  <c r="X29" i="1"/>
  <c r="W29" i="1"/>
  <c r="U40" i="1"/>
  <c r="U39" i="1" s="1"/>
  <c r="T40" i="1"/>
  <c r="U29" i="1"/>
  <c r="T29" i="1"/>
  <c r="T27" i="1"/>
  <c r="U27" i="1"/>
  <c r="W27" i="1"/>
  <c r="X27" i="1"/>
  <c r="AA24" i="1"/>
  <c r="Z24" i="1"/>
  <c r="AD24" i="1"/>
  <c r="AC24" i="1"/>
  <c r="H399" i="1"/>
  <c r="F399" i="1"/>
  <c r="F381" i="1"/>
  <c r="H381" i="1"/>
  <c r="H363" i="1"/>
  <c r="H345" i="1"/>
  <c r="F345" i="1"/>
  <c r="H327" i="1"/>
  <c r="F309" i="1"/>
  <c r="H291" i="1"/>
  <c r="W40" i="1"/>
  <c r="W39" i="1" s="1"/>
  <c r="W48" i="1"/>
  <c r="W47" i="1" s="1"/>
  <c r="AA15" i="1"/>
  <c r="W52" i="1"/>
  <c r="W51" i="1" s="1"/>
  <c r="Q32" i="1"/>
  <c r="H273" i="1"/>
  <c r="H237" i="1"/>
  <c r="F219" i="1"/>
  <c r="H201" i="1"/>
  <c r="F201" i="1"/>
  <c r="F183" i="1"/>
  <c r="W44" i="1"/>
  <c r="W43" i="1" s="1"/>
  <c r="V15" i="1"/>
  <c r="H164" i="1"/>
  <c r="AA16" i="1"/>
  <c r="X44" i="1"/>
  <c r="X43" i="1" s="1"/>
  <c r="V16" i="1"/>
  <c r="V33" i="1" s="1"/>
  <c r="U16" i="1"/>
  <c r="X40" i="1"/>
  <c r="X39" i="1" s="1"/>
  <c r="Q33" i="1"/>
  <c r="X52" i="1"/>
  <c r="X51" i="1" s="1"/>
  <c r="X16" i="1"/>
  <c r="AB33" i="1" s="1"/>
  <c r="X48" i="1"/>
  <c r="X47" i="1" s="1"/>
  <c r="H107" i="1"/>
  <c r="V52" i="1"/>
  <c r="V51" i="1" s="1"/>
  <c r="X14" i="1"/>
  <c r="AB31" i="1" s="1"/>
  <c r="V48" i="1"/>
  <c r="V47" i="1" s="1"/>
  <c r="W14" i="1"/>
  <c r="Y31" i="1" s="1"/>
  <c r="V44" i="1"/>
  <c r="V43" i="1" s="1"/>
  <c r="V14" i="1"/>
  <c r="AA14" i="1"/>
  <c r="Q31" i="1"/>
  <c r="V40" i="1"/>
  <c r="V39" i="1" s="1"/>
  <c r="H89" i="1"/>
  <c r="H71" i="1"/>
  <c r="AB37" i="1"/>
  <c r="AD37" i="1" s="1"/>
  <c r="AB36" i="1"/>
  <c r="AD36" i="1" s="1"/>
  <c r="H53" i="1"/>
  <c r="H35" i="1"/>
  <c r="L73" i="1"/>
  <c r="O73" i="1"/>
  <c r="N73" i="1"/>
  <c r="M73" i="1"/>
  <c r="Z17" i="1"/>
  <c r="U52" i="1"/>
  <c r="U51" i="1" s="1"/>
  <c r="X13" i="1"/>
  <c r="AB30" i="1" s="1"/>
  <c r="Q30" i="1"/>
  <c r="U48" i="1"/>
  <c r="U47" i="1" s="1"/>
  <c r="W13" i="1"/>
  <c r="Y30" i="1" s="1"/>
  <c r="AA13" i="1"/>
  <c r="X12" i="1"/>
  <c r="AB29" i="1" s="1"/>
  <c r="T52" i="1"/>
  <c r="T51" i="1" s="1"/>
  <c r="T48" i="1"/>
  <c r="T47" i="1" s="1"/>
  <c r="W12" i="1"/>
  <c r="Y29" i="1" s="1"/>
  <c r="V12" i="1"/>
  <c r="V29" i="1" s="1"/>
  <c r="T44" i="1"/>
  <c r="T43" i="1" s="1"/>
  <c r="AA12" i="1"/>
  <c r="Q29" i="1"/>
  <c r="T39" i="1"/>
  <c r="U12" i="1"/>
  <c r="S52" i="1"/>
  <c r="S51" i="1" s="1"/>
  <c r="X11" i="1"/>
  <c r="AB28" i="1" s="1"/>
  <c r="W11" i="1"/>
  <c r="Y28" i="1" s="1"/>
  <c r="S48" i="1"/>
  <c r="S47" i="1" s="1"/>
  <c r="S44" i="1"/>
  <c r="S43" i="1" s="1"/>
  <c r="V11" i="1"/>
  <c r="V28" i="1" s="1"/>
  <c r="Q28" i="1"/>
  <c r="AA11" i="1"/>
  <c r="S40" i="1"/>
  <c r="S39" i="1" s="1"/>
  <c r="U11" i="1"/>
  <c r="R52" i="1"/>
  <c r="R51" i="1" s="1"/>
  <c r="X10" i="1"/>
  <c r="AB27" i="1" s="1"/>
  <c r="R48" i="1"/>
  <c r="R47" i="1" s="1"/>
  <c r="W10" i="1"/>
  <c r="Y27" i="1" s="1"/>
  <c r="R44" i="1"/>
  <c r="R43" i="1" s="1"/>
  <c r="V10" i="1"/>
  <c r="Q27" i="1"/>
  <c r="R40" i="1"/>
  <c r="R39" i="1" s="1"/>
  <c r="U10" i="1"/>
  <c r="S27" i="1" s="1"/>
  <c r="Q52" i="1"/>
  <c r="Q51" i="1" s="1"/>
  <c r="X9" i="1"/>
  <c r="AB26" i="1" s="1"/>
  <c r="W9" i="1"/>
  <c r="Y26" i="1" s="1"/>
  <c r="Q48" i="1"/>
  <c r="Q47" i="1" s="1"/>
  <c r="Q44" i="1"/>
  <c r="Q43" i="1" s="1"/>
  <c r="V9" i="1"/>
  <c r="V26" i="1" s="1"/>
  <c r="Q26" i="1"/>
  <c r="AA9" i="1"/>
  <c r="Q40" i="1"/>
  <c r="Q39" i="1" s="1"/>
  <c r="U9" i="1"/>
  <c r="P52" i="1"/>
  <c r="P51" i="1" s="1"/>
  <c r="X8" i="1"/>
  <c r="AB25" i="1" s="1"/>
  <c r="P48" i="1"/>
  <c r="P47" i="1" s="1"/>
  <c r="W8" i="1"/>
  <c r="Y25" i="1" s="1"/>
  <c r="V8" i="1"/>
  <c r="V25" i="1" s="1"/>
  <c r="P44" i="1"/>
  <c r="P43" i="1" s="1"/>
  <c r="AA8" i="1"/>
  <c r="Q25" i="1"/>
  <c r="P40" i="1"/>
  <c r="P39" i="1" s="1"/>
  <c r="U8" i="1"/>
  <c r="X7" i="1"/>
  <c r="O52" i="1"/>
  <c r="O51" i="1" s="1"/>
  <c r="O48" i="1"/>
  <c r="O47" i="1" s="1"/>
  <c r="W7" i="1"/>
  <c r="Y24" i="1" s="1"/>
  <c r="O44" i="1"/>
  <c r="O43" i="1" s="1"/>
  <c r="V7" i="1"/>
  <c r="V24" i="1" s="1"/>
  <c r="Q24" i="1"/>
  <c r="AA7" i="1"/>
  <c r="O40" i="1"/>
  <c r="O39" i="1" s="1"/>
  <c r="U7" i="1"/>
  <c r="S24" i="1" s="1"/>
  <c r="X6" i="1"/>
  <c r="AB23" i="1" s="1"/>
  <c r="N52" i="1"/>
  <c r="N51" i="1" s="1"/>
  <c r="T17" i="1"/>
  <c r="P17" i="1"/>
  <c r="N48" i="1"/>
  <c r="N47" i="1" s="1"/>
  <c r="W6" i="1"/>
  <c r="Y23" i="1" s="1"/>
  <c r="N44" i="1"/>
  <c r="N43" i="1" s="1"/>
  <c r="V6" i="1"/>
  <c r="V23" i="1" s="1"/>
  <c r="R17" i="1"/>
  <c r="AA6" i="1"/>
  <c r="Q23" i="1"/>
  <c r="H17" i="1"/>
  <c r="N40" i="1"/>
  <c r="N39" i="1" s="1"/>
  <c r="U6" i="1"/>
  <c r="M52" i="1"/>
  <c r="M51" i="1" s="1"/>
  <c r="X5" i="1"/>
  <c r="AB22" i="1" s="1"/>
  <c r="S17" i="1"/>
  <c r="M48" i="1"/>
  <c r="M47" i="1" s="1"/>
  <c r="W5" i="1"/>
  <c r="Y22" i="1" s="1"/>
  <c r="M44" i="1"/>
  <c r="M43" i="1" s="1"/>
  <c r="V5" i="1"/>
  <c r="V22" i="1" s="1"/>
  <c r="Q22" i="1"/>
  <c r="AA5" i="1"/>
  <c r="M40" i="1"/>
  <c r="M39" i="1" s="1"/>
  <c r="U5" i="1"/>
  <c r="X4" i="1"/>
  <c r="AB21" i="1" s="1"/>
  <c r="L52" i="1"/>
  <c r="L51" i="1" s="1"/>
  <c r="L48" i="1"/>
  <c r="L47" i="1" s="1"/>
  <c r="W4" i="1"/>
  <c r="Y21" i="1" s="1"/>
  <c r="O17" i="1"/>
  <c r="Q21" i="1"/>
  <c r="L44" i="1"/>
  <c r="L43" i="1" s="1"/>
  <c r="V4" i="1"/>
  <c r="V21" i="1" s="1"/>
  <c r="AA4" i="1"/>
  <c r="N17" i="1"/>
  <c r="L40" i="1"/>
  <c r="L39" i="1" s="1"/>
  <c r="U4" i="1"/>
  <c r="Q17" i="1"/>
  <c r="M17" i="1"/>
  <c r="AA10" i="1"/>
  <c r="F273" i="1"/>
  <c r="F363" i="1"/>
  <c r="F291" i="1"/>
  <c r="H309" i="1"/>
  <c r="F327" i="1"/>
  <c r="H219" i="1"/>
  <c r="H255" i="1"/>
  <c r="F255" i="1"/>
  <c r="F237" i="1"/>
  <c r="H183" i="1"/>
  <c r="F126" i="1"/>
  <c r="F145" i="1"/>
  <c r="F164" i="1"/>
  <c r="H145" i="1"/>
  <c r="F53" i="1"/>
  <c r="F89" i="1"/>
  <c r="H126" i="1"/>
  <c r="F107" i="1"/>
  <c r="F35" i="1"/>
  <c r="F71" i="1"/>
  <c r="F17" i="1"/>
  <c r="S21" i="1" l="1"/>
  <c r="Y4" i="1"/>
  <c r="S22" i="1"/>
  <c r="Y5" i="1"/>
  <c r="S28" i="1"/>
  <c r="Y11" i="1"/>
  <c r="S30" i="1"/>
  <c r="Y13" i="1"/>
  <c r="S25" i="1"/>
  <c r="Y8" i="1"/>
  <c r="S26" i="1"/>
  <c r="Y9" i="1"/>
  <c r="S23" i="1"/>
  <c r="Y6" i="1"/>
  <c r="S33" i="1"/>
  <c r="Y16" i="1"/>
  <c r="V32" i="1"/>
  <c r="Y15" i="1"/>
  <c r="V31" i="1"/>
  <c r="Y14" i="1"/>
  <c r="S29" i="1"/>
  <c r="Y12" i="1"/>
  <c r="V27" i="1"/>
  <c r="Y10" i="1"/>
  <c r="AB24" i="1"/>
  <c r="Y7" i="1"/>
  <c r="W56" i="1"/>
  <c r="W55" i="1" s="1"/>
  <c r="X56" i="1"/>
  <c r="X55" i="1" s="1"/>
  <c r="V56" i="1"/>
  <c r="V55" i="1" s="1"/>
  <c r="P73" i="1"/>
  <c r="R73" i="1" s="1"/>
  <c r="Y52" i="1"/>
  <c r="Y51" i="1" s="1"/>
  <c r="U56" i="1"/>
  <c r="U55" i="1" s="1"/>
  <c r="T56" i="1"/>
  <c r="T55" i="1" s="1"/>
  <c r="X17" i="1"/>
  <c r="AA17" i="1"/>
  <c r="S56" i="1"/>
  <c r="S55" i="1" s="1"/>
  <c r="R56" i="1"/>
  <c r="R55" i="1" s="1"/>
  <c r="Q56" i="1"/>
  <c r="Q55" i="1" s="1"/>
  <c r="P56" i="1"/>
  <c r="P55" i="1" s="1"/>
  <c r="O56" i="1"/>
  <c r="O55" i="1" s="1"/>
  <c r="N56" i="1"/>
  <c r="N55" i="1" s="1"/>
  <c r="M56" i="1"/>
  <c r="M55" i="1" s="1"/>
  <c r="Y48" i="1"/>
  <c r="Y47" i="1" s="1"/>
  <c r="W17" i="1"/>
  <c r="V17" i="1"/>
  <c r="Y44" i="1"/>
  <c r="Y43" i="1" s="1"/>
  <c r="Y40" i="1"/>
  <c r="Y39" i="1" s="1"/>
  <c r="U17" i="1"/>
  <c r="L56" i="1"/>
  <c r="L55" i="1" s="1"/>
  <c r="Y56" i="1" l="1"/>
  <c r="Y55" i="1" s="1"/>
  <c r="Y17" i="1"/>
  <c r="U19" i="1" s="1"/>
</calcChain>
</file>

<file path=xl/sharedStrings.xml><?xml version="1.0" encoding="utf-8"?>
<sst xmlns="http://schemas.openxmlformats.org/spreadsheetml/2006/main" count="731" uniqueCount="123">
  <si>
    <t>Serie1</t>
  </si>
  <si>
    <t>Serie2</t>
  </si>
  <si>
    <t>Serie3</t>
  </si>
  <si>
    <t>Serie4</t>
  </si>
  <si>
    <t>Tot</t>
  </si>
  <si>
    <t>Banp</t>
  </si>
  <si>
    <t>SN</t>
  </si>
  <si>
    <t>MJ</t>
  </si>
  <si>
    <t>LB</t>
  </si>
  <si>
    <t>AP</t>
  </si>
  <si>
    <t>ME</t>
  </si>
  <si>
    <t>GE</t>
  </si>
  <si>
    <t>GJ</t>
  </si>
  <si>
    <t>GM</t>
  </si>
  <si>
    <t>Omg 1</t>
  </si>
  <si>
    <t>Omg 2</t>
  </si>
  <si>
    <t>Hörby</t>
  </si>
  <si>
    <t>Omg 3</t>
  </si>
  <si>
    <t>Omg 4</t>
  </si>
  <si>
    <t>Omg 5</t>
  </si>
  <si>
    <t>BK Select</t>
  </si>
  <si>
    <t xml:space="preserve"> </t>
  </si>
  <si>
    <t>JA</t>
  </si>
  <si>
    <t>GN</t>
  </si>
  <si>
    <t>Omg 6</t>
  </si>
  <si>
    <t>BK Spiken</t>
  </si>
  <si>
    <t>Omg 7</t>
  </si>
  <si>
    <t>Omg 8</t>
  </si>
  <si>
    <t>Omg 9</t>
  </si>
  <si>
    <t>Omg 10</t>
  </si>
  <si>
    <t>Omg 11</t>
  </si>
  <si>
    <t>Omg 12</t>
  </si>
  <si>
    <t>Omg 13</t>
  </si>
  <si>
    <t>Omg 14</t>
  </si>
  <si>
    <t>Omg 15</t>
  </si>
  <si>
    <t>Omg 16</t>
  </si>
  <si>
    <t>Omg 17</t>
  </si>
  <si>
    <t>Omg 18</t>
  </si>
  <si>
    <t>Omg 19</t>
  </si>
  <si>
    <t>Omg 20</t>
  </si>
  <si>
    <t>Omg 21</t>
  </si>
  <si>
    <t>Omg 22</t>
  </si>
  <si>
    <t>Spelade serier</t>
  </si>
  <si>
    <t>Summa</t>
  </si>
  <si>
    <t>Totalp</t>
  </si>
  <si>
    <t>Snitt S1</t>
  </si>
  <si>
    <t>Snitt S2</t>
  </si>
  <si>
    <t>Snitt S3</t>
  </si>
  <si>
    <t>Snitt S4</t>
  </si>
  <si>
    <t>Summa S1</t>
  </si>
  <si>
    <t>Summa S2</t>
  </si>
  <si>
    <t>Summa S3</t>
  </si>
  <si>
    <t>Summa S4</t>
  </si>
  <si>
    <t>Antal S1</t>
  </si>
  <si>
    <t>Antal S2</t>
  </si>
  <si>
    <t>Antal S3</t>
  </si>
  <si>
    <t>Antal S4</t>
  </si>
  <si>
    <t>Snitt/Serie</t>
  </si>
  <si>
    <t>GIH</t>
  </si>
  <si>
    <t>Summa banp</t>
  </si>
  <si>
    <t>Snitt banp</t>
  </si>
  <si>
    <t>Stdavv.</t>
  </si>
  <si>
    <t>Totalp.</t>
  </si>
  <si>
    <t>Hemma</t>
  </si>
  <si>
    <t>av 88 =</t>
  </si>
  <si>
    <t xml:space="preserve">av 44 = </t>
  </si>
  <si>
    <t>Borta</t>
  </si>
  <si>
    <t>S1 Övre</t>
  </si>
  <si>
    <t>S1 Snitt</t>
  </si>
  <si>
    <t>S1 Undre</t>
  </si>
  <si>
    <t>S2 Övre</t>
  </si>
  <si>
    <t>S2 Snitt</t>
  </si>
  <si>
    <t>S2 Undre</t>
  </si>
  <si>
    <t>S3 Övre</t>
  </si>
  <si>
    <t>S3 Snitt</t>
  </si>
  <si>
    <t>S3 Undre</t>
  </si>
  <si>
    <t>S4 Övre</t>
  </si>
  <si>
    <t>S4 Snitt</t>
  </si>
  <si>
    <t>S4 Undre</t>
  </si>
  <si>
    <t>Tot Övre</t>
  </si>
  <si>
    <t>Tot Snitt</t>
  </si>
  <si>
    <t>Tot Undre</t>
  </si>
  <si>
    <t>S1 Medel</t>
  </si>
  <si>
    <t>S2 Medel</t>
  </si>
  <si>
    <t>S3 Medel</t>
  </si>
  <si>
    <t>S4 Medel</t>
  </si>
  <si>
    <t>Tot Medel</t>
  </si>
  <si>
    <t>Snittmatchen</t>
  </si>
  <si>
    <t>Snitt/serie</t>
  </si>
  <si>
    <t>BK Finn F</t>
  </si>
  <si>
    <t>HN</t>
  </si>
  <si>
    <t>BK Lejonet</t>
  </si>
  <si>
    <t>Klippan</t>
  </si>
  <si>
    <t>BK Animals F</t>
  </si>
  <si>
    <t>BK Strike</t>
  </si>
  <si>
    <t>BK Rollers</t>
  </si>
  <si>
    <t>Lund</t>
  </si>
  <si>
    <t>Lomma BK</t>
  </si>
  <si>
    <t>BK GS</t>
  </si>
  <si>
    <t>Postens IF</t>
  </si>
  <si>
    <t>Tetra Laval</t>
  </si>
  <si>
    <t>Lilla Paris BK</t>
  </si>
  <si>
    <t>Kristianstad</t>
  </si>
  <si>
    <t>BK Albatross F</t>
  </si>
  <si>
    <t>Eslöv</t>
  </si>
  <si>
    <t>BK Hovet</t>
  </si>
  <si>
    <t>Tyringe</t>
  </si>
  <si>
    <t>BK Turbanen F</t>
  </si>
  <si>
    <t>Hässleholm</t>
  </si>
  <si>
    <t>Tollarps BK F</t>
  </si>
  <si>
    <t>Tollarp</t>
  </si>
  <si>
    <t>BBK Spärren</t>
  </si>
  <si>
    <t>Bromölla</t>
  </si>
  <si>
    <t>MonE</t>
  </si>
  <si>
    <t>Matchsnitt</t>
  </si>
  <si>
    <t>S1 Median</t>
  </si>
  <si>
    <t>S2 Median</t>
  </si>
  <si>
    <t>S3 Median</t>
  </si>
  <si>
    <t>S4 Median</t>
  </si>
  <si>
    <t>Laget</t>
  </si>
  <si>
    <t>Start Row</t>
  </si>
  <si>
    <t>End Row</t>
  </si>
  <si>
    <t>Kolumn1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</si>
</sst>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color indexed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002060"/>
        <bgColor indexed="64"/>
      </patternFill>
    </fill>
    <fill>
      <patternFill patternType="solid">
        <fgColor theme="4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0" fontId="3" fillId="0" borderId="0"/>
  </cellStyleXfs>
  <cellXfs count="64">
    <xf numFmtId="0" fontId="0" fillId="0" borderId="0" xfId="0"/>
    <xf numFmtId="164" fontId="0" fillId="0" borderId="0" xfId="0" applyNumberFormat="1"/>
    <xf numFmtId="1" fontId="0" fillId="0" borderId="0" xfId="0" applyNumberFormat="1"/>
    <xf numFmtId="165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6" xfId="0" applyBorder="1"/>
    <xf numFmtId="0" fontId="0" fillId="0" borderId="11" xfId="0" applyBorder="1"/>
    <xf numFmtId="0" fontId="0" fillId="0" borderId="12" xfId="0" applyBorder="1"/>
    <xf numFmtId="0" fontId="0" fillId="0" borderId="17" xfId="0" applyBorder="1"/>
    <xf numFmtId="0" fontId="0" fillId="0" borderId="18" xfId="0" applyBorder="1"/>
    <xf numFmtId="0" fontId="1" fillId="0" borderId="7" xfId="0" applyFont="1" applyBorder="1"/>
    <xf numFmtId="0" fontId="1" fillId="0" borderId="13" xfId="0" applyFont="1" applyBorder="1"/>
    <xf numFmtId="0" fontId="1" fillId="0" borderId="10" xfId="0" applyFont="1" applyBorder="1"/>
    <xf numFmtId="0" fontId="1" fillId="0" borderId="5" xfId="0" applyFont="1" applyBorder="1"/>
    <xf numFmtId="0" fontId="1" fillId="0" borderId="16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2" xfId="0" applyFont="1" applyBorder="1"/>
    <xf numFmtId="14" fontId="1" fillId="0" borderId="2" xfId="0" applyNumberFormat="1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0" xfId="0" applyFont="1"/>
    <xf numFmtId="14" fontId="1" fillId="0" borderId="20" xfId="0" applyNumberFormat="1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4" xfId="0" applyFont="1" applyBorder="1"/>
    <xf numFmtId="0" fontId="1" fillId="0" borderId="25" xfId="0" applyFont="1" applyBorder="1"/>
    <xf numFmtId="0" fontId="0" fillId="0" borderId="0" xfId="0" applyFont="1"/>
    <xf numFmtId="1" fontId="0" fillId="0" borderId="0" xfId="0" applyNumberFormat="1" applyBorder="1"/>
    <xf numFmtId="1" fontId="1" fillId="0" borderId="29" xfId="0" applyNumberFormat="1" applyFont="1" applyBorder="1"/>
    <xf numFmtId="1" fontId="1" fillId="0" borderId="28" xfId="0" applyNumberFormat="1" applyFont="1" applyBorder="1"/>
    <xf numFmtId="1" fontId="1" fillId="0" borderId="19" xfId="0" applyNumberFormat="1" applyFont="1" applyBorder="1"/>
    <xf numFmtId="0" fontId="1" fillId="0" borderId="19" xfId="0" applyFont="1" applyBorder="1"/>
    <xf numFmtId="0" fontId="1" fillId="0" borderId="26" xfId="0" applyFont="1" applyBorder="1"/>
    <xf numFmtId="0" fontId="1" fillId="0" borderId="27" xfId="0" applyFont="1" applyBorder="1"/>
    <xf numFmtId="0" fontId="1" fillId="0" borderId="28" xfId="0" applyFont="1" applyBorder="1"/>
    <xf numFmtId="1" fontId="1" fillId="0" borderId="26" xfId="0" applyNumberFormat="1" applyFont="1" applyBorder="1"/>
    <xf numFmtId="0" fontId="1" fillId="0" borderId="0" xfId="0" applyFont="1" applyFill="1" applyBorder="1"/>
    <xf numFmtId="0" fontId="1" fillId="0" borderId="30" xfId="0" applyFont="1" applyFill="1" applyBorder="1"/>
    <xf numFmtId="0" fontId="1" fillId="0" borderId="31" xfId="0" applyFont="1" applyFill="1" applyBorder="1"/>
    <xf numFmtId="0" fontId="2" fillId="3" borderId="0" xfId="1" applyFill="1" applyAlignment="1">
      <alignment horizontal="left" vertical="center" wrapText="1" indent="1"/>
    </xf>
    <xf numFmtId="0" fontId="2" fillId="3" borderId="0" xfId="1" applyFill="1" applyAlignment="1">
      <alignment horizontal="left" vertical="center" indent="1"/>
    </xf>
    <xf numFmtId="3" fontId="2" fillId="3" borderId="0" xfId="1" applyNumberFormat="1" applyFill="1"/>
    <xf numFmtId="0" fontId="2" fillId="3" borderId="0" xfId="1" applyFill="1"/>
    <xf numFmtId="0" fontId="3" fillId="0" borderId="0" xfId="2"/>
    <xf numFmtId="0" fontId="2" fillId="3" borderId="0" xfId="1" applyFill="1" applyAlignment="1">
      <alignment vertical="center"/>
    </xf>
    <xf numFmtId="0" fontId="2" fillId="3" borderId="0" xfId="1" applyFill="1" applyAlignment="1">
      <alignment horizontal="center" vertical="center"/>
    </xf>
    <xf numFmtId="0" fontId="2" fillId="3" borderId="0" xfId="1" applyFill="1" applyAlignment="1">
      <alignment horizontal="left" vertical="center"/>
    </xf>
    <xf numFmtId="0" fontId="3" fillId="0" borderId="0" xfId="2" applyAlignment="1">
      <alignment vertical="center"/>
    </xf>
    <xf numFmtId="3" fontId="2" fillId="3" borderId="0" xfId="1" applyNumberFormat="1" applyFill="1" applyAlignment="1">
      <alignment horizontal="center" vertical="center"/>
    </xf>
    <xf numFmtId="0" fontId="2" fillId="3" borderId="0" xfId="1" applyFill="1" applyAlignment="1">
      <alignment horizontal="right" vertical="center"/>
    </xf>
    <xf numFmtId="3" fontId="2" fillId="3" borderId="0" xfId="1" applyNumberFormat="1" applyFill="1" applyAlignment="1">
      <alignment horizontal="left" vertical="center" indent="1"/>
    </xf>
    <xf numFmtId="3" fontId="2" fillId="3" borderId="0" xfId="1" applyNumberFormat="1" applyFill="1" applyAlignment="1">
      <alignment vertical="center"/>
    </xf>
    <xf numFmtId="3" fontId="2" fillId="3" borderId="0" xfId="1" applyNumberFormat="1" applyFill="1" applyAlignment="1">
      <alignment horizontal="right" vertical="center"/>
    </xf>
    <xf numFmtId="0" fontId="2" fillId="3" borderId="0" xfId="1" applyFill="1" applyAlignment="1">
      <alignment horizontal="left" vertical="center" indent="1"/>
    </xf>
    <xf numFmtId="3" fontId="3" fillId="0" borderId="0" xfId="2" applyNumberFormat="1"/>
    <xf numFmtId="3" fontId="5" fillId="0" borderId="0" xfId="2" applyNumberFormat="1" applyFont="1"/>
    <xf numFmtId="3" fontId="6" fillId="0" borderId="0" xfId="2" applyNumberFormat="1" applyFont="1"/>
    <xf numFmtId="3" fontId="4" fillId="4" borderId="11" xfId="0" applyNumberFormat="1" applyFont="1" applyFill="1" applyBorder="1"/>
  </cellXfs>
  <cellStyles count="3">
    <cellStyle name="Färg1" xfId="1" builtinId="29"/>
    <cellStyle name="Normal" xfId="0" builtinId="0"/>
    <cellStyle name="Normal 2" xfId="2"/>
  </cellStyles>
  <dxfs count="12">
    <dxf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" formatCode="#,##0"/>
    </dxf>
    <dxf>
      <numFmt numFmtId="3" formatCode="#,##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scheme val="none"/>
      </font>
      <numFmt numFmtId="3" formatCode="#,##0"/>
      <fill>
        <patternFill patternType="solid">
          <bgColor theme="4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8.xml"/><Relationship Id="rId13" Type="http://schemas.openxmlformats.org/officeDocument/2006/relationships/chartsheet" Target="chartsheets/sheet13.xml"/><Relationship Id="rId18" Type="http://schemas.openxmlformats.org/officeDocument/2006/relationships/styles" Target="styles.xml"/><Relationship Id="rId3" Type="http://schemas.openxmlformats.org/officeDocument/2006/relationships/chartsheet" Target="chartsheets/sheet3.xml"/><Relationship Id="rId7" Type="http://schemas.openxmlformats.org/officeDocument/2006/relationships/chartsheet" Target="chartsheets/sheet7.xml"/><Relationship Id="rId12" Type="http://schemas.openxmlformats.org/officeDocument/2006/relationships/chartsheet" Target="chartsheets/sheet12.xml"/><Relationship Id="rId17" Type="http://schemas.openxmlformats.org/officeDocument/2006/relationships/theme" Target="theme/theme1.xml"/><Relationship Id="rId2" Type="http://schemas.openxmlformats.org/officeDocument/2006/relationships/chartsheet" Target="chartsheets/sheet2.xml"/><Relationship Id="rId16" Type="http://schemas.openxmlformats.org/officeDocument/2006/relationships/externalLink" Target="externalLinks/externalLink1.xml"/><Relationship Id="rId20" Type="http://schemas.openxmlformats.org/officeDocument/2006/relationships/calcChain" Target="calcChain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6.xml"/><Relationship Id="rId11" Type="http://schemas.openxmlformats.org/officeDocument/2006/relationships/chartsheet" Target="chartsheets/sheet11.xml"/><Relationship Id="rId5" Type="http://schemas.openxmlformats.org/officeDocument/2006/relationships/chartsheet" Target="chartsheets/sheet5.xml"/><Relationship Id="rId15" Type="http://schemas.openxmlformats.org/officeDocument/2006/relationships/worksheet" Target="worksheets/sheet2.xml"/><Relationship Id="rId10" Type="http://schemas.openxmlformats.org/officeDocument/2006/relationships/chartsheet" Target="chartsheets/sheet10.xml"/><Relationship Id="rId19" Type="http://schemas.openxmlformats.org/officeDocument/2006/relationships/sharedStrings" Target="sharedStrings.xml"/><Relationship Id="rId4" Type="http://schemas.openxmlformats.org/officeDocument/2006/relationships/chartsheet" Target="chartsheets/sheet4.xml"/><Relationship Id="rId9" Type="http://schemas.openxmlformats.org/officeDocument/2006/relationships/chartsheet" Target="chartsheets/sheet9.xml"/><Relationship Id="rId1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Siffror!$S$20</c:f>
              <c:strCache>
                <c:ptCount val="1"/>
                <c:pt idx="0">
                  <c:v>S1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Siffror!$S$21:$S$33</c:f>
              <c:numCache>
                <c:formatCode>0.0</c:formatCode>
                <c:ptCount val="13"/>
                <c:pt idx="0">
                  <c:v>168.10112381368003</c:v>
                </c:pt>
                <c:pt idx="1">
                  <c:v>174.31071496802406</c:v>
                </c:pt>
                <c:pt idx="2">
                  <c:v>159.87975199020843</c:v>
                </c:pt>
                <c:pt idx="3">
                  <c:v>142.57129611888496</c:v>
                </c:pt>
                <c:pt idx="4">
                  <c:v>138.78258574870335</c:v>
                </c:pt>
                <c:pt idx="5">
                  <c:v>149.8336404757778</c:v>
                </c:pt>
                <c:pt idx="6">
                  <c:v>107.51133641767812</c:v>
                </c:pt>
                <c:pt idx="7">
                  <c:v>155.13646290982004</c:v>
                </c:pt>
                <c:pt idx="8">
                  <c:v>149.79490528522672</c:v>
                </c:pt>
                <c:pt idx="9">
                  <c:v>165.97864716911363</c:v>
                </c:pt>
                <c:pt idx="10">
                  <c:v>0</c:v>
                </c:pt>
                <c:pt idx="11">
                  <c:v>0</c:v>
                </c:pt>
                <c:pt idx="12">
                  <c:v>148</c:v>
                </c:pt>
              </c:numCache>
            </c:numRef>
          </c:val>
        </c:ser>
        <c:ser>
          <c:idx val="1"/>
          <c:order val="1"/>
          <c:tx>
            <c:strRef>
              <c:f>Siffror!$T$20</c:f>
              <c:strCache>
                <c:ptCount val="1"/>
                <c:pt idx="0">
                  <c:v>S1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Siffror!$T$21:$T$33</c:f>
              <c:numCache>
                <c:formatCode>0.0</c:formatCode>
                <c:ptCount val="13"/>
                <c:pt idx="0">
                  <c:v>20.994114281558062</c:v>
                </c:pt>
                <c:pt idx="1">
                  <c:v>19.234739577430471</c:v>
                </c:pt>
                <c:pt idx="2">
                  <c:v>21.370248009791556</c:v>
                </c:pt>
                <c:pt idx="3">
                  <c:v>26.578703881115047</c:v>
                </c:pt>
                <c:pt idx="4">
                  <c:v>26.567414251296643</c:v>
                </c:pt>
                <c:pt idx="5">
                  <c:v>23.07112142898411</c:v>
                </c:pt>
                <c:pt idx="6">
                  <c:v>20.82199691565522</c:v>
                </c:pt>
                <c:pt idx="7">
                  <c:v>23.054013280656172</c:v>
                </c:pt>
                <c:pt idx="8">
                  <c:v>15.705094714773292</c:v>
                </c:pt>
                <c:pt idx="9">
                  <c:v>19.497543307076867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Siffror!$U$20</c:f>
              <c:strCache>
                <c:ptCount val="1"/>
                <c:pt idx="0">
                  <c:v>S1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Siffror!$U$21:$U$33</c:f>
              <c:numCache>
                <c:formatCode>0.0</c:formatCode>
                <c:ptCount val="13"/>
                <c:pt idx="0">
                  <c:v>20.994114281558062</c:v>
                </c:pt>
                <c:pt idx="1">
                  <c:v>19.234739577430471</c:v>
                </c:pt>
                <c:pt idx="2">
                  <c:v>21.370248009791556</c:v>
                </c:pt>
                <c:pt idx="3">
                  <c:v>26.578703881115047</c:v>
                </c:pt>
                <c:pt idx="4">
                  <c:v>26.567414251296643</c:v>
                </c:pt>
                <c:pt idx="5">
                  <c:v>23.07112142898411</c:v>
                </c:pt>
                <c:pt idx="6">
                  <c:v>20.82199691565522</c:v>
                </c:pt>
                <c:pt idx="7">
                  <c:v>23.054013280656172</c:v>
                </c:pt>
                <c:pt idx="8">
                  <c:v>15.705094714773292</c:v>
                </c:pt>
                <c:pt idx="9">
                  <c:v>19.497543307076867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9941760"/>
        <c:axId val="159943296"/>
      </c:barChart>
      <c:catAx>
        <c:axId val="159941760"/>
        <c:scaling>
          <c:orientation val="minMax"/>
        </c:scaling>
        <c:delete val="0"/>
        <c:axPos val="b"/>
        <c:majorTickMark val="out"/>
        <c:minorTickMark val="none"/>
        <c:tickLblPos val="nextTo"/>
        <c:crossAx val="159943296"/>
        <c:crosses val="autoZero"/>
        <c:auto val="1"/>
        <c:lblAlgn val="ctr"/>
        <c:lblOffset val="100"/>
        <c:noMultiLvlLbl val="0"/>
      </c:catAx>
      <c:valAx>
        <c:axId val="159943296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159941760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overlay val="0"/>
    </c:legend>
    <c:plotVisOnly val="1"/>
    <c:dispBlanksAs val="gap"/>
    <c:showDLblsOverMax val="0"/>
  </c:chart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Göran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Siffror!$Q$111</c:f>
              <c:strCache>
                <c:ptCount val="1"/>
                <c:pt idx="0">
                  <c:v>GE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Siffror!$Q$112:$Q$127</c:f>
              <c:numCache>
                <c:formatCode>0.0</c:formatCode>
                <c:ptCount val="16"/>
                <c:pt idx="0">
                  <c:v>0</c:v>
                </c:pt>
                <c:pt idx="1">
                  <c:v>4.7058823529411766</c:v>
                </c:pt>
                <c:pt idx="2">
                  <c:v>2.3529411764705883</c:v>
                </c:pt>
                <c:pt idx="3">
                  <c:v>7.0588235294117645</c:v>
                </c:pt>
                <c:pt idx="4">
                  <c:v>9.4117647058823533</c:v>
                </c:pt>
                <c:pt idx="5">
                  <c:v>17.647058823529413</c:v>
                </c:pt>
                <c:pt idx="6">
                  <c:v>15.294117647058824</c:v>
                </c:pt>
                <c:pt idx="7">
                  <c:v>10.588235294117647</c:v>
                </c:pt>
                <c:pt idx="8">
                  <c:v>17.647058823529413</c:v>
                </c:pt>
                <c:pt idx="9">
                  <c:v>7.0588235294117645</c:v>
                </c:pt>
                <c:pt idx="10">
                  <c:v>1.1764705882352942</c:v>
                </c:pt>
                <c:pt idx="11">
                  <c:v>2.3529411764705883</c:v>
                </c:pt>
                <c:pt idx="12">
                  <c:v>2.3529411764705883</c:v>
                </c:pt>
                <c:pt idx="13">
                  <c:v>1.1764705882352942</c:v>
                </c:pt>
                <c:pt idx="14">
                  <c:v>0</c:v>
                </c:pt>
                <c:pt idx="15">
                  <c:v>1.1764705882352942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8986240"/>
        <c:axId val="118987776"/>
      </c:lineChart>
      <c:catAx>
        <c:axId val="118986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8987776"/>
        <c:crosses val="autoZero"/>
        <c:auto val="1"/>
        <c:lblAlgn val="ctr"/>
        <c:lblOffset val="100"/>
        <c:noMultiLvlLbl val="0"/>
      </c:catAx>
      <c:valAx>
        <c:axId val="118987776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18986240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Gert-Inge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Siffror!$S$111</c:f>
              <c:strCache>
                <c:ptCount val="1"/>
                <c:pt idx="0">
                  <c:v>GIH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Siffror!$S$112:$S$127</c:f>
              <c:numCache>
                <c:formatCode>0.0</c:formatCode>
                <c:ptCount val="16"/>
                <c:pt idx="0">
                  <c:v>0</c:v>
                </c:pt>
                <c:pt idx="1">
                  <c:v>2.5641025641025639</c:v>
                </c:pt>
                <c:pt idx="2">
                  <c:v>2.5641025641025639</c:v>
                </c:pt>
                <c:pt idx="3">
                  <c:v>8.9743589743589745</c:v>
                </c:pt>
                <c:pt idx="4">
                  <c:v>10.256410256410255</c:v>
                </c:pt>
                <c:pt idx="5">
                  <c:v>10.256410256410255</c:v>
                </c:pt>
                <c:pt idx="6">
                  <c:v>23.076923076923077</c:v>
                </c:pt>
                <c:pt idx="7">
                  <c:v>12.820512820512819</c:v>
                </c:pt>
                <c:pt idx="8">
                  <c:v>10.256410256410255</c:v>
                </c:pt>
                <c:pt idx="9">
                  <c:v>8.9743589743589745</c:v>
                </c:pt>
                <c:pt idx="10">
                  <c:v>2.5641025641025639</c:v>
                </c:pt>
                <c:pt idx="11">
                  <c:v>6.4102564102564097</c:v>
                </c:pt>
                <c:pt idx="12">
                  <c:v>0</c:v>
                </c:pt>
                <c:pt idx="13">
                  <c:v>1.2820512820512819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091584"/>
        <c:axId val="119093120"/>
      </c:lineChart>
      <c:catAx>
        <c:axId val="1190915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9093120"/>
        <c:crosses val="autoZero"/>
        <c:auto val="1"/>
        <c:lblAlgn val="ctr"/>
        <c:lblOffset val="100"/>
        <c:noMultiLvlLbl val="0"/>
      </c:catAx>
      <c:valAx>
        <c:axId val="119093120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19091584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Gunilla M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Siffror!$T$111</c:f>
              <c:strCache>
                <c:ptCount val="1"/>
                <c:pt idx="0">
                  <c:v>GM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Siffror!$T$112:$T$127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2.5</c:v>
                </c:pt>
                <c:pt idx="4">
                  <c:v>15</c:v>
                </c:pt>
                <c:pt idx="5">
                  <c:v>15</c:v>
                </c:pt>
                <c:pt idx="6">
                  <c:v>22.5</c:v>
                </c:pt>
                <c:pt idx="7">
                  <c:v>10</c:v>
                </c:pt>
                <c:pt idx="8">
                  <c:v>20</c:v>
                </c:pt>
                <c:pt idx="9">
                  <c:v>7.5</c:v>
                </c:pt>
                <c:pt idx="10">
                  <c:v>0</c:v>
                </c:pt>
                <c:pt idx="11">
                  <c:v>2.5</c:v>
                </c:pt>
                <c:pt idx="12">
                  <c:v>2.5</c:v>
                </c:pt>
                <c:pt idx="13">
                  <c:v>2.5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102848"/>
        <c:axId val="172307584"/>
      </c:lineChart>
      <c:catAx>
        <c:axId val="1191028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2307584"/>
        <c:crosses val="autoZero"/>
        <c:auto val="1"/>
        <c:lblAlgn val="ctr"/>
        <c:lblOffset val="100"/>
        <c:noMultiLvlLbl val="0"/>
      </c:catAx>
      <c:valAx>
        <c:axId val="172307584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19102848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Henke 2012-2013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Siffror!$U$111</c:f>
              <c:strCache>
                <c:ptCount val="1"/>
                <c:pt idx="0">
                  <c:v>HN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Siffror!$U$112:$U$127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2.2988505747126435</c:v>
                </c:pt>
                <c:pt idx="3">
                  <c:v>3.4482758620689653</c:v>
                </c:pt>
                <c:pt idx="4">
                  <c:v>11.494252873563218</c:v>
                </c:pt>
                <c:pt idx="5">
                  <c:v>10.344827586206897</c:v>
                </c:pt>
                <c:pt idx="6">
                  <c:v>17.241379310344829</c:v>
                </c:pt>
                <c:pt idx="7">
                  <c:v>17.241379310344829</c:v>
                </c:pt>
                <c:pt idx="8">
                  <c:v>14.942528735632186</c:v>
                </c:pt>
                <c:pt idx="9">
                  <c:v>10.344827586206897</c:v>
                </c:pt>
                <c:pt idx="10">
                  <c:v>4.5977011494252871</c:v>
                </c:pt>
                <c:pt idx="11">
                  <c:v>3.4482758620689653</c:v>
                </c:pt>
                <c:pt idx="12">
                  <c:v>3.4482758620689653</c:v>
                </c:pt>
                <c:pt idx="13">
                  <c:v>0</c:v>
                </c:pt>
                <c:pt idx="14">
                  <c:v>0</c:v>
                </c:pt>
                <c:pt idx="15">
                  <c:v>1.1494252873563218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2341504"/>
        <c:axId val="172355584"/>
      </c:lineChart>
      <c:catAx>
        <c:axId val="172341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2355584"/>
        <c:crosses val="autoZero"/>
        <c:auto val="1"/>
        <c:lblAlgn val="ctr"/>
        <c:lblOffset val="100"/>
        <c:noMultiLvlLbl val="0"/>
      </c:catAx>
      <c:valAx>
        <c:axId val="172355584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72341504"/>
        <c:crosses val="autoZero"/>
        <c:crossBetween val="between"/>
        <c:majorUnit val="5"/>
        <c:minorUnit val="1"/>
      </c:valAx>
    </c:plotArea>
    <c:legend>
      <c:legendPos val="r"/>
      <c:layout/>
      <c:overlay val="0"/>
    </c:legend>
    <c:plotVisOnly val="1"/>
    <c:dispBlanksAs val="gap"/>
    <c:showDLblsOverMax val="0"/>
  </c:char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1"/>
  <mc:AlternateContent xmlns:mc="http://schemas.openxmlformats.org/markup-compatibility/2006">
    <mc:Choice xmlns:c14="http://schemas.microsoft.com/office/drawing/2007/8/2/chart" Requires="c14">
      <c14:style val="145"/>
    </mc:Choice>
    <mc:Fallback>
      <c:style val="45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436184630548493"/>
          <c:y val="0.1176473122572501"/>
          <c:w val="0.79333191459175711"/>
          <c:h val="0.78970758352679127"/>
        </c:manualLayout>
      </c:layout>
      <c:areaChart>
        <c:grouping val="stacked"/>
        <c:varyColors val="0"/>
        <c:ser>
          <c:idx val="2"/>
          <c:order val="2"/>
          <c:tx>
            <c:strRef>
              <c:f>[0]!Header_3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solidFill>
                <a:schemeClr val="bg1"/>
              </a:solidFill>
            </a:ln>
          </c:spPr>
          <c:cat>
            <c:numRef>
              <c:f>[0]!X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[0]!Y_3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0592768"/>
        <c:axId val="110594304"/>
      </c:areaChart>
      <c:lineChart>
        <c:grouping val="standard"/>
        <c:varyColors val="0"/>
        <c:ser>
          <c:idx val="0"/>
          <c:order val="0"/>
          <c:tx>
            <c:strRef>
              <c:f>[0]!Header_1</c:f>
              <c:strCache>
                <c:ptCount val="1"/>
                <c:pt idx="0">
                  <c:v>HN</c:v>
                </c:pt>
              </c:strCache>
            </c:strRef>
          </c:tx>
          <c:spPr>
            <a:ln>
              <a:solidFill>
                <a:srgbClr val="FFFF00"/>
              </a:solidFill>
            </a:ln>
            <a:effectLst>
              <a:softEdge rad="0"/>
            </a:effectLst>
          </c:spPr>
          <c:marker>
            <c:symbol val="none"/>
          </c:marker>
          <c:cat>
            <c:numRef>
              <c:f>[0]!X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[0]!Y_1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2.2988505747126435</c:v>
                </c:pt>
                <c:pt idx="3">
                  <c:v>3.4482758620689653</c:v>
                </c:pt>
                <c:pt idx="4">
                  <c:v>11.494252873563218</c:v>
                </c:pt>
                <c:pt idx="5">
                  <c:v>10.344827586206897</c:v>
                </c:pt>
                <c:pt idx="6">
                  <c:v>17.241379310344829</c:v>
                </c:pt>
                <c:pt idx="7">
                  <c:v>17.241379310344829</c:v>
                </c:pt>
                <c:pt idx="8">
                  <c:v>14.942528735632186</c:v>
                </c:pt>
                <c:pt idx="9">
                  <c:v>10.344827586206897</c:v>
                </c:pt>
                <c:pt idx="10">
                  <c:v>4.5977011494252871</c:v>
                </c:pt>
                <c:pt idx="11">
                  <c:v>3.4482758620689653</c:v>
                </c:pt>
                <c:pt idx="12">
                  <c:v>3.4482758620689653</c:v>
                </c:pt>
                <c:pt idx="13">
                  <c:v>0</c:v>
                </c:pt>
                <c:pt idx="14">
                  <c:v>0</c:v>
                </c:pt>
                <c:pt idx="15">
                  <c:v>1.1494252873563218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[0]!Header_2</c:f>
              <c:strCache>
                <c:ptCount val="1"/>
                <c:pt idx="0">
                  <c:v>AP</c:v>
                </c:pt>
              </c:strCache>
            </c:strRef>
          </c:tx>
          <c:spPr>
            <a:gradFill>
              <a:gsLst>
                <a:gs pos="0">
                  <a:srgbClr val="DDEBCF"/>
                </a:gs>
                <a:gs pos="50000">
                  <a:srgbClr val="9CB86E"/>
                </a:gs>
                <a:gs pos="100000">
                  <a:srgbClr val="156B13"/>
                </a:gs>
              </a:gsLst>
              <a:lin ang="5400000" scaled="0"/>
            </a:gradFill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[0]!X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[0]!Y_2</c:f>
              <c:numCache>
                <c:formatCode>0.0</c:formatCode>
                <c:ptCount val="16"/>
                <c:pt idx="0">
                  <c:v>1.3698630136986301</c:v>
                </c:pt>
                <c:pt idx="1">
                  <c:v>1.3698630136986301</c:v>
                </c:pt>
                <c:pt idx="2">
                  <c:v>9.5890410958904102</c:v>
                </c:pt>
                <c:pt idx="3">
                  <c:v>9.5890410958904102</c:v>
                </c:pt>
                <c:pt idx="4">
                  <c:v>16.43835616438356</c:v>
                </c:pt>
                <c:pt idx="5">
                  <c:v>16.43835616438356</c:v>
                </c:pt>
                <c:pt idx="6">
                  <c:v>15.068493150684931</c:v>
                </c:pt>
                <c:pt idx="7">
                  <c:v>8.2191780821917799</c:v>
                </c:pt>
                <c:pt idx="8">
                  <c:v>12.328767123287671</c:v>
                </c:pt>
                <c:pt idx="9">
                  <c:v>5.4794520547945202</c:v>
                </c:pt>
                <c:pt idx="10">
                  <c:v>4.10958904109589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0592768"/>
        <c:axId val="110594304"/>
      </c:lineChart>
      <c:catAx>
        <c:axId val="11059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sv-SE"/>
          </a:p>
        </c:txPr>
        <c:crossAx val="1105943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1059430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sv-SE"/>
          </a:p>
        </c:txPr>
        <c:crossAx val="110592768"/>
        <c:crosses val="autoZero"/>
        <c:crossBetween val="between"/>
      </c:valAx>
      <c:spPr>
        <a:ln w="47625" cap="rnd" cmpd="sng">
          <a:gradFill>
            <a:gsLst>
              <a:gs pos="0">
                <a:srgbClr val="FBE4AE"/>
              </a:gs>
              <a:gs pos="13000">
                <a:srgbClr val="BD922A"/>
              </a:gs>
              <a:gs pos="21001">
                <a:srgbClr val="BD922A"/>
              </a:gs>
              <a:gs pos="63000">
                <a:srgbClr val="FBE4AE"/>
              </a:gs>
              <a:gs pos="67000">
                <a:srgbClr val="BD922A"/>
              </a:gs>
              <a:gs pos="69000">
                <a:srgbClr val="835E17"/>
              </a:gs>
              <a:gs pos="82001">
                <a:srgbClr val="A28949"/>
              </a:gs>
              <a:gs pos="100000">
                <a:srgbClr val="FAE3B7"/>
              </a:gs>
            </a:gsLst>
            <a:lin ang="5400000" scaled="0"/>
          </a:gradFill>
          <a:round/>
        </a:ln>
        <a:effectLst>
          <a:glow>
            <a:schemeClr val="accent1"/>
          </a:glow>
          <a:outerShdw blurRad="127000" dist="139700" dir="2700000" algn="tl" rotWithShape="0">
            <a:prstClr val="black">
              <a:alpha val="40000"/>
            </a:prstClr>
          </a:outerShdw>
        </a:effectLst>
        <a:scene3d>
          <a:camera prst="orthographicFront"/>
          <a:lightRig rig="sunset" dir="t">
            <a:rot lat="0" lon="0" rev="3000000"/>
          </a:lightRig>
        </a:scene3d>
        <a:sp3d prstMaterial="metal">
          <a:bevelT w="31750" h="120650"/>
          <a:bevelB h="107950"/>
        </a:sp3d>
      </c:spPr>
    </c:plotArea>
    <c:legend>
      <c:legendPos val="r"/>
      <c:layout>
        <c:manualLayout>
          <c:xMode val="edge"/>
          <c:yMode val="edge"/>
          <c:x val="0.24112380952380952"/>
          <c:y val="2.45507551687618E-2"/>
          <c:w val="0.60799472181361947"/>
          <c:h val="5.5733699405995298E-2"/>
        </c:manualLayout>
      </c:layout>
      <c:overlay val="0"/>
    </c:legend>
    <c:plotVisOnly val="1"/>
    <c:dispBlanksAs val="gap"/>
    <c:showDLblsOverMax val="0"/>
  </c:chart>
  <c:spPr>
    <a:gradFill flip="none" rotWithShape="1">
      <a:gsLst>
        <a:gs pos="0">
          <a:schemeClr val="accent1"/>
        </a:gs>
        <a:gs pos="30000">
          <a:schemeClr val="tx2">
            <a:lumMod val="64000"/>
            <a:lumOff val="36000"/>
          </a:schemeClr>
        </a:gs>
        <a:gs pos="75000">
          <a:srgbClr val="0087E6"/>
        </a:gs>
        <a:gs pos="100000">
          <a:srgbClr val="005CBF"/>
        </a:gs>
      </a:gsLst>
      <a:lin ang="5400000" scaled="0"/>
      <a:tileRect/>
    </a:gradFill>
    <a:ln w="57150" cap="rnd">
      <a:gradFill>
        <a:gsLst>
          <a:gs pos="0">
            <a:srgbClr val="FBE4AE">
              <a:lumMod val="44000"/>
            </a:srgbClr>
          </a:gs>
          <a:gs pos="13000">
            <a:srgbClr val="BD922A"/>
          </a:gs>
          <a:gs pos="21001">
            <a:srgbClr val="BD922A"/>
          </a:gs>
          <a:gs pos="63000">
            <a:srgbClr val="FBE4AE"/>
          </a:gs>
          <a:gs pos="67000">
            <a:srgbClr val="BD922A"/>
          </a:gs>
          <a:gs pos="69000">
            <a:srgbClr val="835E17"/>
          </a:gs>
          <a:gs pos="82001">
            <a:srgbClr val="A28949"/>
          </a:gs>
          <a:gs pos="100000">
            <a:srgbClr val="FAE3B7"/>
          </a:gs>
        </a:gsLst>
        <a:lin ang="5400000" scaled="0"/>
      </a:gradFill>
      <a:round/>
    </a:ln>
  </c:spPr>
  <c:printSettings>
    <c:headerFooter alignWithMargins="0"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Siffror!$V$20</c:f>
              <c:strCache>
                <c:ptCount val="1"/>
                <c:pt idx="0">
                  <c:v>S2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Siffror!$V$21:$V$33</c:f>
              <c:numCache>
                <c:formatCode>0.0</c:formatCode>
                <c:ptCount val="13"/>
                <c:pt idx="0">
                  <c:v>166.29160000415621</c:v>
                </c:pt>
                <c:pt idx="1">
                  <c:v>162.08344224075134</c:v>
                </c:pt>
                <c:pt idx="2">
                  <c:v>155.00475199020843</c:v>
                </c:pt>
                <c:pt idx="3">
                  <c:v>143.02129611888495</c:v>
                </c:pt>
                <c:pt idx="4">
                  <c:v>140.85363838028232</c:v>
                </c:pt>
                <c:pt idx="5">
                  <c:v>161.16697380911114</c:v>
                </c:pt>
                <c:pt idx="6">
                  <c:v>148.17800308434477</c:v>
                </c:pt>
                <c:pt idx="7">
                  <c:v>158.26177619302806</c:v>
                </c:pt>
                <c:pt idx="8">
                  <c:v>169.49490528522671</c:v>
                </c:pt>
                <c:pt idx="9">
                  <c:v>171.41154760201402</c:v>
                </c:pt>
                <c:pt idx="10">
                  <c:v>146</c:v>
                </c:pt>
                <c:pt idx="11">
                  <c:v>138</c:v>
                </c:pt>
                <c:pt idx="12">
                  <c:v>126</c:v>
                </c:pt>
              </c:numCache>
            </c:numRef>
          </c:val>
        </c:ser>
        <c:ser>
          <c:idx val="1"/>
          <c:order val="1"/>
          <c:tx>
            <c:strRef>
              <c:f>Siffror!$W$20</c:f>
              <c:strCache>
                <c:ptCount val="1"/>
                <c:pt idx="0">
                  <c:v>S2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Siffror!$W$21:$W$33</c:f>
              <c:numCache>
                <c:formatCode>0.0</c:formatCode>
                <c:ptCount val="13"/>
                <c:pt idx="0">
                  <c:v>21.287471963223677</c:v>
                </c:pt>
                <c:pt idx="1">
                  <c:v>22.967143257738599</c:v>
                </c:pt>
                <c:pt idx="2">
                  <c:v>21.828522052580656</c:v>
                </c:pt>
                <c:pt idx="3">
                  <c:v>19.21041384249699</c:v>
                </c:pt>
                <c:pt idx="4">
                  <c:v>20.714388057004658</c:v>
                </c:pt>
                <c:pt idx="5">
                  <c:v>30.587742272424471</c:v>
                </c:pt>
                <c:pt idx="6">
                  <c:v>8.981462390204987</c:v>
                </c:pt>
                <c:pt idx="7">
                  <c:v>26.325998019926089</c:v>
                </c:pt>
                <c:pt idx="8">
                  <c:v>24.235511135521776</c:v>
                </c:pt>
                <c:pt idx="9">
                  <c:v>24.41852704013732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Siffror!$X$20</c:f>
              <c:strCache>
                <c:ptCount val="1"/>
                <c:pt idx="0">
                  <c:v>S2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Siffror!$X$21:$X$33</c:f>
              <c:numCache>
                <c:formatCode>0.0</c:formatCode>
                <c:ptCount val="13"/>
                <c:pt idx="0">
                  <c:v>21.287471963223677</c:v>
                </c:pt>
                <c:pt idx="1">
                  <c:v>22.967143257738599</c:v>
                </c:pt>
                <c:pt idx="2">
                  <c:v>21.828522052580656</c:v>
                </c:pt>
                <c:pt idx="3">
                  <c:v>19.21041384249699</c:v>
                </c:pt>
                <c:pt idx="4">
                  <c:v>20.714388057004658</c:v>
                </c:pt>
                <c:pt idx="5">
                  <c:v>30.587742272424471</c:v>
                </c:pt>
                <c:pt idx="6">
                  <c:v>8.981462390204987</c:v>
                </c:pt>
                <c:pt idx="7">
                  <c:v>26.325998019926089</c:v>
                </c:pt>
                <c:pt idx="8">
                  <c:v>24.235511135521776</c:v>
                </c:pt>
                <c:pt idx="9">
                  <c:v>24.41852704013732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58125696"/>
        <c:axId val="458127616"/>
      </c:barChart>
      <c:catAx>
        <c:axId val="458125696"/>
        <c:scaling>
          <c:orientation val="minMax"/>
        </c:scaling>
        <c:delete val="0"/>
        <c:axPos val="b"/>
        <c:majorTickMark val="out"/>
        <c:minorTickMark val="none"/>
        <c:tickLblPos val="nextTo"/>
        <c:crossAx val="458127616"/>
        <c:crosses val="autoZero"/>
        <c:auto val="1"/>
        <c:lblAlgn val="ctr"/>
        <c:lblOffset val="100"/>
        <c:noMultiLvlLbl val="0"/>
      </c:catAx>
      <c:valAx>
        <c:axId val="458127616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458125696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overlay val="0"/>
    </c:legend>
    <c:plotVisOnly val="1"/>
    <c:dispBlanksAs val="gap"/>
    <c:showDLblsOverMax val="0"/>
  </c:char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Siffror!$Y$20</c:f>
              <c:strCache>
                <c:ptCount val="1"/>
                <c:pt idx="0">
                  <c:v>S3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Siffror!$Y$21:$Y$33</c:f>
              <c:numCache>
                <c:formatCode>0.0</c:formatCode>
                <c:ptCount val="13"/>
                <c:pt idx="0">
                  <c:v>159.84044508713168</c:v>
                </c:pt>
                <c:pt idx="1">
                  <c:v>164.6307110567075</c:v>
                </c:pt>
                <c:pt idx="2">
                  <c:v>156.83518526348757</c:v>
                </c:pt>
                <c:pt idx="3">
                  <c:v>143.00843630398151</c:v>
                </c:pt>
                <c:pt idx="4">
                  <c:v>135.39222818612285</c:v>
                </c:pt>
                <c:pt idx="5">
                  <c:v>160.64723495619239</c:v>
                </c:pt>
                <c:pt idx="6">
                  <c:v>125.97478121465268</c:v>
                </c:pt>
                <c:pt idx="7">
                  <c:v>148.44504966030482</c:v>
                </c:pt>
                <c:pt idx="8">
                  <c:v>170.55079854146607</c:v>
                </c:pt>
                <c:pt idx="9">
                  <c:v>154.18451657971016</c:v>
                </c:pt>
                <c:pt idx="10">
                  <c:v>163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1"/>
          <c:order val="1"/>
          <c:tx>
            <c:strRef>
              <c:f>Siffror!$Z$20</c:f>
              <c:strCache>
                <c:ptCount val="1"/>
                <c:pt idx="0">
                  <c:v>S3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Siffror!$Z$21:$Z$33</c:f>
              <c:numCache>
                <c:formatCode>0.0</c:formatCode>
                <c:ptCount val="13"/>
                <c:pt idx="0">
                  <c:v>28.386827640141025</c:v>
                </c:pt>
                <c:pt idx="1">
                  <c:v>27.0511071251107</c:v>
                </c:pt>
                <c:pt idx="2">
                  <c:v>21.898148069845746</c:v>
                </c:pt>
                <c:pt idx="3">
                  <c:v>23.579798990136133</c:v>
                </c:pt>
                <c:pt idx="4">
                  <c:v>23.32205752816288</c:v>
                </c:pt>
                <c:pt idx="5">
                  <c:v>20.781336472379039</c:v>
                </c:pt>
                <c:pt idx="6">
                  <c:v>21.425218785347326</c:v>
                </c:pt>
                <c:pt idx="7">
                  <c:v>26.133897708116226</c:v>
                </c:pt>
                <c:pt idx="8">
                  <c:v>20.349201458533944</c:v>
                </c:pt>
                <c:pt idx="9">
                  <c:v>19.906392511198941</c:v>
                </c:pt>
                <c:pt idx="10">
                  <c:v>7.5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Siffror!$AA$20</c:f>
              <c:strCache>
                <c:ptCount val="1"/>
                <c:pt idx="0">
                  <c:v>S3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Siffror!$AA$21:$AA$33</c:f>
              <c:numCache>
                <c:formatCode>0.0</c:formatCode>
                <c:ptCount val="13"/>
                <c:pt idx="0">
                  <c:v>28.386827640141025</c:v>
                </c:pt>
                <c:pt idx="1">
                  <c:v>27.0511071251107</c:v>
                </c:pt>
                <c:pt idx="2">
                  <c:v>21.898148069845746</c:v>
                </c:pt>
                <c:pt idx="3">
                  <c:v>23.579798990136133</c:v>
                </c:pt>
                <c:pt idx="4">
                  <c:v>23.32205752816288</c:v>
                </c:pt>
                <c:pt idx="5">
                  <c:v>20.781336472379039</c:v>
                </c:pt>
                <c:pt idx="6">
                  <c:v>21.425218785347326</c:v>
                </c:pt>
                <c:pt idx="7">
                  <c:v>26.133897708116226</c:v>
                </c:pt>
                <c:pt idx="8">
                  <c:v>20.349201458533944</c:v>
                </c:pt>
                <c:pt idx="9">
                  <c:v>19.906392511198941</c:v>
                </c:pt>
                <c:pt idx="10">
                  <c:v>7.5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897216"/>
        <c:axId val="471898752"/>
      </c:barChart>
      <c:catAx>
        <c:axId val="471897216"/>
        <c:scaling>
          <c:orientation val="minMax"/>
        </c:scaling>
        <c:delete val="0"/>
        <c:axPos val="b"/>
        <c:majorTickMark val="out"/>
        <c:minorTickMark val="none"/>
        <c:tickLblPos val="nextTo"/>
        <c:crossAx val="471898752"/>
        <c:crosses val="autoZero"/>
        <c:auto val="1"/>
        <c:lblAlgn val="ctr"/>
        <c:lblOffset val="100"/>
        <c:noMultiLvlLbl val="0"/>
      </c:catAx>
      <c:valAx>
        <c:axId val="471898752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471897216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overlay val="0"/>
    </c:legend>
    <c:plotVisOnly val="1"/>
    <c:dispBlanksAs val="gap"/>
    <c:showDLblsOverMax val="0"/>
  </c:char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Siffror!$AB$20</c:f>
              <c:strCache>
                <c:ptCount val="1"/>
                <c:pt idx="0">
                  <c:v>S4 Undre</c:v>
                </c:pt>
              </c:strCache>
            </c:strRef>
          </c:tx>
          <c:spPr>
            <a:pattFill prst="trellis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Siffror!$AB$21:$AB$33</c:f>
              <c:numCache>
                <c:formatCode>0.0</c:formatCode>
                <c:ptCount val="13"/>
                <c:pt idx="0">
                  <c:v>162.7906498369272</c:v>
                </c:pt>
                <c:pt idx="1">
                  <c:v>161.21228590319822</c:v>
                </c:pt>
                <c:pt idx="2">
                  <c:v>164.45921691051421</c:v>
                </c:pt>
                <c:pt idx="3">
                  <c:v>152.25487074608228</c:v>
                </c:pt>
                <c:pt idx="4">
                  <c:v>147.51172831282875</c:v>
                </c:pt>
                <c:pt idx="5">
                  <c:v>145.36279592176319</c:v>
                </c:pt>
                <c:pt idx="6">
                  <c:v>152.53770213665507</c:v>
                </c:pt>
                <c:pt idx="7">
                  <c:v>158.39920571522472</c:v>
                </c:pt>
                <c:pt idx="8">
                  <c:v>168.21852911506497</c:v>
                </c:pt>
                <c:pt idx="9">
                  <c:v>162.17189691264747</c:v>
                </c:pt>
                <c:pt idx="10">
                  <c:v>160</c:v>
                </c:pt>
                <c:pt idx="11">
                  <c:v>0</c:v>
                </c:pt>
                <c:pt idx="12">
                  <c:v>145</c:v>
                </c:pt>
              </c:numCache>
            </c:numRef>
          </c:val>
        </c:ser>
        <c:ser>
          <c:idx val="1"/>
          <c:order val="1"/>
          <c:tx>
            <c:strRef>
              <c:f>Siffror!$AC$20</c:f>
              <c:strCache>
                <c:ptCount val="1"/>
                <c:pt idx="0">
                  <c:v>S4 Median</c:v>
                </c:pt>
              </c:strCache>
            </c:strRef>
          </c:tx>
          <c:spPr>
            <a:pattFill prst="pct50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Siffror!$AC$21:$AC$33</c:f>
              <c:numCache>
                <c:formatCode>0.0</c:formatCode>
                <c:ptCount val="13"/>
                <c:pt idx="0">
                  <c:v>27.161731115453755</c:v>
                </c:pt>
                <c:pt idx="1">
                  <c:v>19.514986824074509</c:v>
                </c:pt>
                <c:pt idx="2">
                  <c:v>22.674116422819118</c:v>
                </c:pt>
                <c:pt idx="3">
                  <c:v>19.245129253917732</c:v>
                </c:pt>
                <c:pt idx="4">
                  <c:v>31.726366925266497</c:v>
                </c:pt>
                <c:pt idx="5">
                  <c:v>29.500840441873169</c:v>
                </c:pt>
                <c:pt idx="6">
                  <c:v>9.6622978633449321</c:v>
                </c:pt>
                <c:pt idx="7">
                  <c:v>22.390267968985803</c:v>
                </c:pt>
                <c:pt idx="8">
                  <c:v>16.181470884935027</c:v>
                </c:pt>
                <c:pt idx="9">
                  <c:v>25.828103087352527</c:v>
                </c:pt>
                <c:pt idx="10">
                  <c:v>25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ser>
          <c:idx val="2"/>
          <c:order val="2"/>
          <c:tx>
            <c:strRef>
              <c:f>Siffror!$AD$20</c:f>
              <c:strCache>
                <c:ptCount val="1"/>
                <c:pt idx="0">
                  <c:v>S4 Övre</c:v>
                </c:pt>
              </c:strCache>
            </c:strRef>
          </c:tx>
          <c:spPr>
            <a:pattFill prst="ltHorz">
              <a:fgClr>
                <a:schemeClr val="accent1"/>
              </a:fgClr>
              <a:bgClr>
                <a:schemeClr val="bg1"/>
              </a:bgClr>
            </a:pattFill>
            <a:ln cmpd="dbl">
              <a:solidFill>
                <a:schemeClr val="tx1">
                  <a:lumMod val="75000"/>
                  <a:lumOff val="25000"/>
                </a:schemeClr>
              </a:solidFill>
            </a:ln>
          </c:spPr>
          <c:invertIfNegative val="0"/>
          <c:cat>
            <c:strRef>
              <c:f>Siffror!$L$21:$L$33</c:f>
              <c:strCache>
                <c:ptCount val="13"/>
                <c:pt idx="0">
                  <c:v>SN</c:v>
                </c:pt>
                <c:pt idx="1">
                  <c:v>MJ</c:v>
                </c:pt>
                <c:pt idx="2">
                  <c:v>LB</c:v>
                </c:pt>
                <c:pt idx="3">
                  <c:v>AP</c:v>
                </c:pt>
                <c:pt idx="4">
                  <c:v>ME</c:v>
                </c:pt>
                <c:pt idx="5">
                  <c:v>GE</c:v>
                </c:pt>
                <c:pt idx="6">
                  <c:v>GJ</c:v>
                </c:pt>
                <c:pt idx="7">
                  <c:v>GIH</c:v>
                </c:pt>
                <c:pt idx="8">
                  <c:v>GM</c:v>
                </c:pt>
                <c:pt idx="9">
                  <c:v>HN</c:v>
                </c:pt>
                <c:pt idx="10">
                  <c:v>JA</c:v>
                </c:pt>
                <c:pt idx="11">
                  <c:v>GN</c:v>
                </c:pt>
                <c:pt idx="12">
                  <c:v>MonE</c:v>
                </c:pt>
              </c:strCache>
            </c:strRef>
          </c:cat>
          <c:val>
            <c:numRef>
              <c:f>Siffror!$AD$21:$AD$33</c:f>
              <c:numCache>
                <c:formatCode>0.0</c:formatCode>
                <c:ptCount val="13"/>
                <c:pt idx="0">
                  <c:v>27.161731115453755</c:v>
                </c:pt>
                <c:pt idx="1">
                  <c:v>19.514986824074509</c:v>
                </c:pt>
                <c:pt idx="2">
                  <c:v>22.674116422819118</c:v>
                </c:pt>
                <c:pt idx="3">
                  <c:v>19.245129253917732</c:v>
                </c:pt>
                <c:pt idx="4">
                  <c:v>31.726366925266497</c:v>
                </c:pt>
                <c:pt idx="5">
                  <c:v>29.500840441873169</c:v>
                </c:pt>
                <c:pt idx="6">
                  <c:v>9.6622978633449321</c:v>
                </c:pt>
                <c:pt idx="7">
                  <c:v>22.390267968985803</c:v>
                </c:pt>
                <c:pt idx="8">
                  <c:v>16.181470884935027</c:v>
                </c:pt>
                <c:pt idx="9">
                  <c:v>25.828103087352527</c:v>
                </c:pt>
                <c:pt idx="10">
                  <c:v>25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02316032"/>
        <c:axId val="519004928"/>
      </c:barChart>
      <c:catAx>
        <c:axId val="502316032"/>
        <c:scaling>
          <c:orientation val="minMax"/>
        </c:scaling>
        <c:delete val="0"/>
        <c:axPos val="b"/>
        <c:majorTickMark val="out"/>
        <c:minorTickMark val="none"/>
        <c:tickLblPos val="nextTo"/>
        <c:crossAx val="519004928"/>
        <c:crosses val="autoZero"/>
        <c:auto val="1"/>
        <c:lblAlgn val="ctr"/>
        <c:lblOffset val="100"/>
        <c:noMultiLvlLbl val="0"/>
      </c:catAx>
      <c:valAx>
        <c:axId val="519004928"/>
        <c:scaling>
          <c:orientation val="minMax"/>
        </c:scaling>
        <c:delete val="0"/>
        <c:axPos val="l"/>
        <c:majorGridlines/>
        <c:minorGridlines/>
        <c:numFmt formatCode="0.0" sourceLinked="1"/>
        <c:majorTickMark val="out"/>
        <c:minorTickMark val="out"/>
        <c:tickLblPos val="nextTo"/>
        <c:crossAx val="502316032"/>
        <c:crosses val="autoZero"/>
        <c:crossBetween val="between"/>
        <c:majorUnit val="10"/>
        <c:minorUnit val="1"/>
      </c:valAx>
      <c:spPr>
        <a:noFill/>
        <a:scene3d>
          <a:camera prst="orthographicFront"/>
          <a:lightRig rig="threePt" dir="t"/>
        </a:scene3d>
        <a:sp3d>
          <a:bevelT/>
        </a:sp3d>
      </c:spPr>
    </c:plotArea>
    <c:legend>
      <c:legendPos val="r"/>
      <c:overlay val="0"/>
    </c:legend>
    <c:plotVisOnly val="1"/>
    <c:dispBlanksAs val="gap"/>
    <c:showDLblsOverMax val="0"/>
  </c:char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Mats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Siffror!$M$111</c:f>
              <c:strCache>
                <c:ptCount val="1"/>
                <c:pt idx="0">
                  <c:v>MJ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Siffror!$M$112:$M$127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2.2727272727272729</c:v>
                </c:pt>
                <c:pt idx="3">
                  <c:v>4.5454545454545459</c:v>
                </c:pt>
                <c:pt idx="4">
                  <c:v>2.2727272727272729</c:v>
                </c:pt>
                <c:pt idx="5">
                  <c:v>12.5</c:v>
                </c:pt>
                <c:pt idx="6">
                  <c:v>14.772727272727273</c:v>
                </c:pt>
                <c:pt idx="7">
                  <c:v>27.27272727272727</c:v>
                </c:pt>
                <c:pt idx="8">
                  <c:v>11.363636363636363</c:v>
                </c:pt>
                <c:pt idx="9">
                  <c:v>10.227272727272728</c:v>
                </c:pt>
                <c:pt idx="10">
                  <c:v>6.8181818181818175</c:v>
                </c:pt>
                <c:pt idx="11">
                  <c:v>2.2727272727272729</c:v>
                </c:pt>
                <c:pt idx="12">
                  <c:v>3.4090909090909087</c:v>
                </c:pt>
                <c:pt idx="13">
                  <c:v>1.1363636363636365</c:v>
                </c:pt>
                <c:pt idx="14">
                  <c:v>0</c:v>
                </c:pt>
                <c:pt idx="15">
                  <c:v>1.1363636363636365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3939968"/>
        <c:axId val="544573312"/>
      </c:lineChart>
      <c:catAx>
        <c:axId val="543939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44573312"/>
        <c:crosses val="autoZero"/>
        <c:auto val="1"/>
        <c:lblAlgn val="ctr"/>
        <c:lblOffset val="100"/>
        <c:noMultiLvlLbl val="0"/>
      </c:catAx>
      <c:valAx>
        <c:axId val="544573312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543939968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Stickan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Siffror!$L$111</c:f>
              <c:strCache>
                <c:ptCount val="1"/>
                <c:pt idx="0">
                  <c:v>SN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Siffror!$L$112:$L$127</c:f>
              <c:numCache>
                <c:formatCode>0.0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1.1764705882352942</c:v>
                </c:pt>
                <c:pt idx="3">
                  <c:v>5.8823529411764701</c:v>
                </c:pt>
                <c:pt idx="4">
                  <c:v>7.0588235294117645</c:v>
                </c:pt>
                <c:pt idx="5">
                  <c:v>7.0588235294117645</c:v>
                </c:pt>
                <c:pt idx="6">
                  <c:v>16.470588235294116</c:v>
                </c:pt>
                <c:pt idx="7">
                  <c:v>20</c:v>
                </c:pt>
                <c:pt idx="8">
                  <c:v>12.941176470588237</c:v>
                </c:pt>
                <c:pt idx="9">
                  <c:v>10.588235294117647</c:v>
                </c:pt>
                <c:pt idx="10">
                  <c:v>5.8823529411764701</c:v>
                </c:pt>
                <c:pt idx="11">
                  <c:v>2.3529411764705883</c:v>
                </c:pt>
                <c:pt idx="12">
                  <c:v>8.235294117647058</c:v>
                </c:pt>
                <c:pt idx="13">
                  <c:v>2.3529411764705883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50503168"/>
        <c:axId val="554152320"/>
      </c:lineChart>
      <c:catAx>
        <c:axId val="550503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54152320"/>
        <c:crosses val="autoZero"/>
        <c:auto val="1"/>
        <c:lblAlgn val="ctr"/>
        <c:lblOffset val="100"/>
        <c:noMultiLvlLbl val="0"/>
      </c:catAx>
      <c:valAx>
        <c:axId val="554152320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550503168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Leif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Siffror!$N$111</c:f>
              <c:strCache>
                <c:ptCount val="1"/>
                <c:pt idx="0">
                  <c:v>LB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Siffror!$N$112:$N$127</c:f>
              <c:numCache>
                <c:formatCode>0.0</c:formatCode>
                <c:ptCount val="16"/>
                <c:pt idx="0">
                  <c:v>0</c:v>
                </c:pt>
                <c:pt idx="1">
                  <c:v>1.6129032258064515</c:v>
                </c:pt>
                <c:pt idx="2">
                  <c:v>3.225806451612903</c:v>
                </c:pt>
                <c:pt idx="3">
                  <c:v>3.225806451612903</c:v>
                </c:pt>
                <c:pt idx="4">
                  <c:v>8.064516129032258</c:v>
                </c:pt>
                <c:pt idx="5">
                  <c:v>14.516129032258066</c:v>
                </c:pt>
                <c:pt idx="6">
                  <c:v>16.129032258064516</c:v>
                </c:pt>
                <c:pt idx="7">
                  <c:v>22.58064516129032</c:v>
                </c:pt>
                <c:pt idx="8">
                  <c:v>12.903225806451612</c:v>
                </c:pt>
                <c:pt idx="9">
                  <c:v>9.67741935483871</c:v>
                </c:pt>
                <c:pt idx="10">
                  <c:v>3.225806451612903</c:v>
                </c:pt>
                <c:pt idx="11">
                  <c:v>3.225806451612903</c:v>
                </c:pt>
                <c:pt idx="12">
                  <c:v>1.6129032258064515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5214208"/>
        <c:axId val="592809984"/>
      </c:lineChart>
      <c:catAx>
        <c:axId val="58521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592809984"/>
        <c:crosses val="autoZero"/>
        <c:auto val="1"/>
        <c:lblAlgn val="ctr"/>
        <c:lblOffset val="100"/>
        <c:noMultiLvlLbl val="0"/>
      </c:catAx>
      <c:valAx>
        <c:axId val="592809984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585214208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Anette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Siffror!$O$111</c:f>
              <c:strCache>
                <c:ptCount val="1"/>
                <c:pt idx="0">
                  <c:v>AP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Siffror!$O$112:$O$127</c:f>
              <c:numCache>
                <c:formatCode>0.0</c:formatCode>
                <c:ptCount val="16"/>
                <c:pt idx="0">
                  <c:v>1.3698630136986301</c:v>
                </c:pt>
                <c:pt idx="1">
                  <c:v>1.3698630136986301</c:v>
                </c:pt>
                <c:pt idx="2">
                  <c:v>9.5890410958904102</c:v>
                </c:pt>
                <c:pt idx="3">
                  <c:v>9.5890410958904102</c:v>
                </c:pt>
                <c:pt idx="4">
                  <c:v>16.43835616438356</c:v>
                </c:pt>
                <c:pt idx="5">
                  <c:v>16.43835616438356</c:v>
                </c:pt>
                <c:pt idx="6">
                  <c:v>15.068493150684931</c:v>
                </c:pt>
                <c:pt idx="7">
                  <c:v>8.2191780821917799</c:v>
                </c:pt>
                <c:pt idx="8">
                  <c:v>12.328767123287671</c:v>
                </c:pt>
                <c:pt idx="9">
                  <c:v>5.4794520547945202</c:v>
                </c:pt>
                <c:pt idx="10">
                  <c:v>4.10958904109589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59360"/>
        <c:axId val="111760896"/>
      </c:lineChart>
      <c:catAx>
        <c:axId val="111759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760896"/>
        <c:crosses val="autoZero"/>
        <c:auto val="1"/>
        <c:lblAlgn val="ctr"/>
        <c:lblOffset val="100"/>
        <c:noMultiLvlLbl val="0"/>
      </c:catAx>
      <c:valAx>
        <c:axId val="111760896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11759360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Serieresultat Fördelning % - Mattias 2012-2013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Siffror!$P$111</c:f>
              <c:strCache>
                <c:ptCount val="1"/>
                <c:pt idx="0">
                  <c:v>ME</c:v>
                </c:pt>
              </c:strCache>
            </c:strRef>
          </c:tx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Siffror!$P$112:$P$127</c:f>
              <c:numCache>
                <c:formatCode>0.0</c:formatCode>
                <c:ptCount val="16"/>
                <c:pt idx="0">
                  <c:v>3.7037037037037033</c:v>
                </c:pt>
                <c:pt idx="1">
                  <c:v>1.2345679012345678</c:v>
                </c:pt>
                <c:pt idx="2">
                  <c:v>9.8765432098765427</c:v>
                </c:pt>
                <c:pt idx="3">
                  <c:v>8.6419753086419746</c:v>
                </c:pt>
                <c:pt idx="4">
                  <c:v>19.753086419753085</c:v>
                </c:pt>
                <c:pt idx="5">
                  <c:v>17.283950617283949</c:v>
                </c:pt>
                <c:pt idx="6">
                  <c:v>12.345679012345679</c:v>
                </c:pt>
                <c:pt idx="7">
                  <c:v>7.4074074074074066</c:v>
                </c:pt>
                <c:pt idx="8">
                  <c:v>8.6419753086419746</c:v>
                </c:pt>
                <c:pt idx="9">
                  <c:v>4.9382716049382713</c:v>
                </c:pt>
                <c:pt idx="10">
                  <c:v>3.7037037037037033</c:v>
                </c:pt>
                <c:pt idx="11">
                  <c:v>0</c:v>
                </c:pt>
                <c:pt idx="12">
                  <c:v>0</c:v>
                </c:pt>
                <c:pt idx="13">
                  <c:v>1.2345679012345678</c:v>
                </c:pt>
                <c:pt idx="14">
                  <c:v>1.2345679012345678</c:v>
                </c:pt>
                <c:pt idx="15">
                  <c:v>0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Siffror!$Y$111</c:f>
              <c:strCache>
                <c:ptCount val="1"/>
                <c:pt idx="0">
                  <c:v>Laget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numRef>
              <c:f>Siffror!$K$112:$K$127</c:f>
              <c:numCache>
                <c:formatCode>General</c:formatCode>
                <c:ptCount val="16"/>
                <c:pt idx="0">
                  <c:v>120</c:v>
                </c:pt>
                <c:pt idx="1">
                  <c:v>130</c:v>
                </c:pt>
                <c:pt idx="2">
                  <c:v>140</c:v>
                </c:pt>
                <c:pt idx="3">
                  <c:v>150</c:v>
                </c:pt>
                <c:pt idx="4">
                  <c:v>160</c:v>
                </c:pt>
                <c:pt idx="5">
                  <c:v>170</c:v>
                </c:pt>
                <c:pt idx="6">
                  <c:v>180</c:v>
                </c:pt>
                <c:pt idx="7">
                  <c:v>190</c:v>
                </c:pt>
                <c:pt idx="8">
                  <c:v>200</c:v>
                </c:pt>
                <c:pt idx="9">
                  <c:v>210</c:v>
                </c:pt>
                <c:pt idx="10">
                  <c:v>220</c:v>
                </c:pt>
                <c:pt idx="11">
                  <c:v>230</c:v>
                </c:pt>
                <c:pt idx="12">
                  <c:v>240</c:v>
                </c:pt>
                <c:pt idx="13">
                  <c:v>250</c:v>
                </c:pt>
                <c:pt idx="14">
                  <c:v>260</c:v>
                </c:pt>
                <c:pt idx="15">
                  <c:v>300</c:v>
                </c:pt>
              </c:numCache>
            </c:numRef>
          </c:cat>
          <c:val>
            <c:numRef>
              <c:f>Siffror!$Y$112:$Y$127</c:f>
              <c:numCache>
                <c:formatCode>0.0</c:formatCode>
                <c:ptCount val="16"/>
                <c:pt idx="0">
                  <c:v>1.279317697228145</c:v>
                </c:pt>
                <c:pt idx="1">
                  <c:v>2.1321961620469083</c:v>
                </c:pt>
                <c:pt idx="2">
                  <c:v>5.1172707889125801</c:v>
                </c:pt>
                <c:pt idx="3">
                  <c:v>7.249466950959488</c:v>
                </c:pt>
                <c:pt idx="4">
                  <c:v>14.072494669509595</c:v>
                </c:pt>
                <c:pt idx="5">
                  <c:v>14.498933901918976</c:v>
                </c:pt>
                <c:pt idx="6">
                  <c:v>16.844349680170577</c:v>
                </c:pt>
                <c:pt idx="7">
                  <c:v>10.874200426439232</c:v>
                </c:pt>
                <c:pt idx="8">
                  <c:v>12.793176972281451</c:v>
                </c:pt>
                <c:pt idx="9">
                  <c:v>7.249466950959488</c:v>
                </c:pt>
                <c:pt idx="10">
                  <c:v>2.7718550106609809</c:v>
                </c:pt>
                <c:pt idx="11">
                  <c:v>2.3454157782515992</c:v>
                </c:pt>
                <c:pt idx="12">
                  <c:v>1.279317697228145</c:v>
                </c:pt>
                <c:pt idx="13">
                  <c:v>0.85287846481876328</c:v>
                </c:pt>
                <c:pt idx="14">
                  <c:v>0.21321961620469082</c:v>
                </c:pt>
                <c:pt idx="15">
                  <c:v>0.42643923240938164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770240"/>
        <c:axId val="111776128"/>
      </c:lineChart>
      <c:catAx>
        <c:axId val="111770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1776128"/>
        <c:crosses val="autoZero"/>
        <c:auto val="1"/>
        <c:lblAlgn val="ctr"/>
        <c:lblOffset val="100"/>
        <c:noMultiLvlLbl val="0"/>
      </c:catAx>
      <c:valAx>
        <c:axId val="111776128"/>
        <c:scaling>
          <c:orientation val="minMax"/>
          <c:max val="35"/>
          <c:min val="0"/>
        </c:scaling>
        <c:delete val="0"/>
        <c:axPos val="l"/>
        <c:majorGridlines>
          <c:spPr>
            <a:ln w="12700"/>
          </c:spPr>
        </c:majorGridlines>
        <c:minorGridlines/>
        <c:numFmt formatCode="0.0" sourceLinked="1"/>
        <c:majorTickMark val="out"/>
        <c:minorTickMark val="out"/>
        <c:tickLblPos val="nextTo"/>
        <c:crossAx val="111770240"/>
        <c:crosses val="autoZero"/>
        <c:crossBetween val="between"/>
        <c:majorUnit val="5"/>
        <c:minorUnit val="1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13.xml><?xml version="1.0" encoding="utf-8"?>
<chartsheet xmlns="http://schemas.openxmlformats.org/spreadsheetml/2006/main" xmlns:r="http://schemas.openxmlformats.org/officeDocument/2006/relationships">
  <sheetPr/>
  <sheetViews>
    <sheetView zoomScale="97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>
  <sheetPr/>
  <sheetViews>
    <sheetView zoomScale="106" workbookViewId="0" zoomToFit="1"/>
  </sheetViews>
  <pageMargins left="0.7" right="0.7" top="0.75" bottom="0.75" header="0.3" footer="0.3"/>
  <drawing r:id="rId1"/>
</chartsheet>
</file>

<file path=xl/ctrlProps/ctrlProp1.xml><?xml version="1.0" encoding="utf-8"?>
<formControlPr xmlns="http://schemas.microsoft.com/office/spreadsheetml/2009/9/main" objectType="Spin" dx="19" fmlaLink="$E$2" max="30000" min="1" page="10"/>
</file>

<file path=xl/ctrlProps/ctrlProp2.xml><?xml version="1.0" encoding="utf-8"?>
<formControlPr xmlns="http://schemas.microsoft.com/office/spreadsheetml/2009/9/main" objectType="Spin" dx="19" fmlaLink="$H$2" max="30000" min="1" page="10" val="16"/>
</file>

<file path=xl/ctrlProps/ctrlProp3.xml><?xml version="1.0" encoding="utf-8"?>
<formControlPr xmlns="http://schemas.microsoft.com/office/spreadsheetml/2009/9/main" objectType="Scroll" dx="19" fmlaLink="$E$4" horiz="1" max="100" min="2" page="10" val="11"/>
</file>

<file path=xl/ctrlProps/ctrlProp4.xml><?xml version="1.0" encoding="utf-8"?>
<formControlPr xmlns="http://schemas.microsoft.com/office/spreadsheetml/2009/9/main" objectType="Scroll" dx="19" fmlaLink="$H$4" horiz="1" max="100" min="2" page="10" val="5"/>
</file>

<file path=xl/ctrlProps/ctrlProp5.xml><?xml version="1.0" encoding="utf-8"?>
<formControlPr xmlns="http://schemas.microsoft.com/office/spreadsheetml/2009/9/main" objectType="Scroll" dx="19" fmlaLink="$K$4" horiz="1" max="100" min="2" page="10" val="15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8042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285402" cy="606457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285402" cy="6064577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</xdr:colOff>
      <xdr:row>0</xdr:row>
      <xdr:rowOff>220980</xdr:rowOff>
    </xdr:from>
    <xdr:to>
      <xdr:col>10</xdr:col>
      <xdr:colOff>922020</xdr:colOff>
      <xdr:row>0</xdr:row>
      <xdr:rowOff>3695700</xdr:rowOff>
    </xdr:to>
    <xdr:graphicFrame macro="">
      <xdr:nvGraphicFramePr>
        <xdr:cNvPr id="2" name="Diagra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297180</xdr:colOff>
          <xdr:row>1</xdr:row>
          <xdr:rowOff>38100</xdr:rowOff>
        </xdr:from>
        <xdr:to>
          <xdr:col>4</xdr:col>
          <xdr:colOff>784860</xdr:colOff>
          <xdr:row>1</xdr:row>
          <xdr:rowOff>266700</xdr:rowOff>
        </xdr:to>
        <xdr:sp macro="" textlink="">
          <xdr:nvSpPr>
            <xdr:cNvPr id="14337" name="Spinner 1" hidden="1">
              <a:extLst>
                <a:ext uri="{63B3BB69-23CF-44E3-9099-C40C66FF867C}">
                  <a14:compatExt spid="_x0000_s143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304800</xdr:colOff>
          <xdr:row>1</xdr:row>
          <xdr:rowOff>30480</xdr:rowOff>
        </xdr:from>
        <xdr:to>
          <xdr:col>7</xdr:col>
          <xdr:colOff>792480</xdr:colOff>
          <xdr:row>1</xdr:row>
          <xdr:rowOff>259080</xdr:rowOff>
        </xdr:to>
        <xdr:sp macro="" textlink="">
          <xdr:nvSpPr>
            <xdr:cNvPr id="14338" name="Spinner 2" hidden="1">
              <a:extLst>
                <a:ext uri="{63B3BB69-23CF-44E3-9099-C40C66FF867C}">
                  <a14:compatExt spid="_x0000_s143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289560</xdr:colOff>
          <xdr:row>3</xdr:row>
          <xdr:rowOff>38100</xdr:rowOff>
        </xdr:from>
        <xdr:to>
          <xdr:col>4</xdr:col>
          <xdr:colOff>807720</xdr:colOff>
          <xdr:row>3</xdr:row>
          <xdr:rowOff>259080</xdr:rowOff>
        </xdr:to>
        <xdr:sp macro="" textlink="">
          <xdr:nvSpPr>
            <xdr:cNvPr id="14339" name="Scroll Bar 3" hidden="1">
              <a:extLst>
                <a:ext uri="{63B3BB69-23CF-44E3-9099-C40C66FF867C}">
                  <a14:compatExt spid="_x0000_s143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289560</xdr:colOff>
          <xdr:row>3</xdr:row>
          <xdr:rowOff>38100</xdr:rowOff>
        </xdr:from>
        <xdr:to>
          <xdr:col>7</xdr:col>
          <xdr:colOff>807720</xdr:colOff>
          <xdr:row>3</xdr:row>
          <xdr:rowOff>259080</xdr:rowOff>
        </xdr:to>
        <xdr:sp macro="" textlink="">
          <xdr:nvSpPr>
            <xdr:cNvPr id="14340" name="Scroll Bar 4" hidden="1">
              <a:extLst>
                <a:ext uri="{63B3BB69-23CF-44E3-9099-C40C66FF867C}">
                  <a14:compatExt spid="_x0000_s143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289560</xdr:colOff>
          <xdr:row>3</xdr:row>
          <xdr:rowOff>38100</xdr:rowOff>
        </xdr:from>
        <xdr:to>
          <xdr:col>10</xdr:col>
          <xdr:colOff>807720</xdr:colOff>
          <xdr:row>3</xdr:row>
          <xdr:rowOff>259080</xdr:rowOff>
        </xdr:to>
        <xdr:sp macro="" textlink="">
          <xdr:nvSpPr>
            <xdr:cNvPr id="14342" name="Scroll Bar 6" hidden="1">
              <a:extLst>
                <a:ext uri="{63B3BB69-23CF-44E3-9099-C40C66FF867C}">
                  <a14:compatExt spid="_x0000_s1434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74434"/>
    <xdr:graphicFrame macro="">
      <xdr:nvGraphicFramePr>
        <xdr:cNvPr id="2" name="Diagram 1" title="Serieresultat Fördelning - SN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8042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8042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303349" cy="6080425"/>
    <xdr:graphicFrame macro="">
      <xdr:nvGraphicFramePr>
        <xdr:cNvPr id="2" name="Diagra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Excel\Diagram\B&#228;st\Tony%20Nilsson\Flexible_Chart_Index_OK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lexible_Chart"/>
    </sheetNames>
    <definedNames>
      <definedName name="Header_1" refersTo="#REFERENS!"/>
      <definedName name="Header_2" refersTo="#REFERENS!"/>
      <definedName name="X" refersTo="#REFERENS!"/>
      <definedName name="Y_1" refersTo="#REFERENS!"/>
      <definedName name="Y_2" refersTo="#REFERENS!"/>
    </definedNames>
    <sheetDataSet>
      <sheetData sheetId="0"/>
    </sheetDataSet>
  </externalBook>
</externalLink>
</file>

<file path=xl/tables/table1.xml><?xml version="1.0" encoding="utf-8"?>
<table xmlns="http://schemas.openxmlformats.org/spreadsheetml/2006/main" id="1" name="Table" displayName="Table" ref="A6:O22" totalsRowShown="0" headerRowDxfId="11" headerRowBorderDxfId="9" tableBorderDxfId="10">
  <autoFilter ref="A6:O22"/>
  <tableColumns count="15">
    <tableColumn id="1" name="Kolumn1"/>
    <tableColumn id="2" name="SN">
      <calculatedColumnFormula>Siffror!L112</calculatedColumnFormula>
    </tableColumn>
    <tableColumn id="3" name="MJ" dataDxfId="8">
      <calculatedColumnFormula>Siffror!M112</calculatedColumnFormula>
    </tableColumn>
    <tableColumn id="4" name="LB" dataDxfId="7">
      <calculatedColumnFormula>Siffror!N112</calculatedColumnFormula>
    </tableColumn>
    <tableColumn id="5" name="AP" dataDxfId="6">
      <calculatedColumnFormula>Siffror!O112</calculatedColumnFormula>
    </tableColumn>
    <tableColumn id="6" name="ME" dataDxfId="5">
      <calculatedColumnFormula>Siffror!P112</calculatedColumnFormula>
    </tableColumn>
    <tableColumn id="7" name="GE" dataDxfId="4">
      <calculatedColumnFormula>Siffror!Q112</calculatedColumnFormula>
    </tableColumn>
    <tableColumn id="8" name="GJ" dataDxfId="3">
      <calculatedColumnFormula>Siffror!R112</calculatedColumnFormula>
    </tableColumn>
    <tableColumn id="9" name="GIH" dataDxfId="2">
      <calculatedColumnFormula>Siffror!S112</calculatedColumnFormula>
    </tableColumn>
    <tableColumn id="10" name="GM" dataDxfId="1">
      <calculatedColumnFormula>Siffror!T112</calculatedColumnFormula>
    </tableColumn>
    <tableColumn id="11" name="HN" dataDxfId="0">
      <calculatedColumnFormula>Siffror!U112</calculatedColumnFormula>
    </tableColumn>
    <tableColumn id="12" name="JA">
      <calculatedColumnFormula>Siffror!V112</calculatedColumnFormula>
    </tableColumn>
    <tableColumn id="13" name="GN">
      <calculatedColumnFormula>Siffror!W112</calculatedColumnFormula>
    </tableColumn>
    <tableColumn id="16" name="MonE">
      <calculatedColumnFormula>Siffror!X112</calculatedColumnFormula>
    </tableColumn>
    <tableColumn id="14" name="Laget" dataCellStyle="Normal 2">
      <calculatedColumnFormula>Siffror!Y112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399"/>
  <sheetViews>
    <sheetView topLeftCell="J82" workbookViewId="0">
      <selection activeCell="L112" sqref="L112"/>
    </sheetView>
  </sheetViews>
  <sheetFormatPr defaultRowHeight="14.4" x14ac:dyDescent="0.3"/>
  <cols>
    <col min="1" max="1" width="10.33203125" bestFit="1" customWidth="1"/>
    <col min="11" max="11" width="12.33203125" bestFit="1" customWidth="1"/>
    <col min="21" max="21" width="11.77734375" bestFit="1" customWidth="1"/>
    <col min="23" max="23" width="11.77734375" bestFit="1" customWidth="1"/>
    <col min="60" max="60" width="10.77734375" bestFit="1" customWidth="1"/>
  </cols>
  <sheetData>
    <row r="1" spans="1:27" x14ac:dyDescent="0.3">
      <c r="A1" s="20">
        <v>41160</v>
      </c>
      <c r="B1" s="21"/>
      <c r="C1" s="21" t="s">
        <v>89</v>
      </c>
      <c r="D1" s="21"/>
      <c r="E1" s="21" t="s">
        <v>16</v>
      </c>
      <c r="F1" s="21"/>
      <c r="G1" s="21">
        <v>12</v>
      </c>
      <c r="H1" s="22">
        <v>8</v>
      </c>
    </row>
    <row r="2" spans="1:27" ht="15" thickBot="1" x14ac:dyDescent="0.35">
      <c r="A2" s="12" t="s">
        <v>14</v>
      </c>
      <c r="B2" s="23"/>
      <c r="C2" s="23"/>
      <c r="D2" s="23"/>
      <c r="E2" s="23"/>
      <c r="F2" s="23"/>
      <c r="G2" s="23" t="s">
        <v>44</v>
      </c>
      <c r="H2" s="24">
        <v>3</v>
      </c>
    </row>
    <row r="3" spans="1:27" ht="15" thickBot="1" x14ac:dyDescent="0.35">
      <c r="A3" s="13"/>
      <c r="B3" s="17" t="s">
        <v>0</v>
      </c>
      <c r="C3" s="17" t="s">
        <v>1</v>
      </c>
      <c r="D3" s="17" t="s">
        <v>2</v>
      </c>
      <c r="E3" s="17" t="s">
        <v>3</v>
      </c>
      <c r="F3" s="17" t="s">
        <v>4</v>
      </c>
      <c r="G3" s="17" t="s">
        <v>5</v>
      </c>
      <c r="H3" s="18" t="s">
        <v>42</v>
      </c>
      <c r="M3" t="s">
        <v>49</v>
      </c>
      <c r="N3" t="s">
        <v>50</v>
      </c>
      <c r="O3" t="s">
        <v>51</v>
      </c>
      <c r="P3" t="s">
        <v>52</v>
      </c>
      <c r="Q3" t="s">
        <v>53</v>
      </c>
      <c r="R3" t="s">
        <v>54</v>
      </c>
      <c r="S3" t="s">
        <v>55</v>
      </c>
      <c r="T3" t="s">
        <v>56</v>
      </c>
      <c r="U3" t="s">
        <v>45</v>
      </c>
      <c r="V3" t="s">
        <v>46</v>
      </c>
      <c r="W3" t="s">
        <v>47</v>
      </c>
      <c r="X3" t="s">
        <v>48</v>
      </c>
      <c r="Y3" t="s">
        <v>57</v>
      </c>
      <c r="Z3" t="s">
        <v>59</v>
      </c>
      <c r="AA3" t="s">
        <v>60</v>
      </c>
    </row>
    <row r="4" spans="1:27" x14ac:dyDescent="0.3">
      <c r="A4" s="14" t="s">
        <v>6</v>
      </c>
      <c r="B4" s="8">
        <v>216</v>
      </c>
      <c r="C4" s="8">
        <v>176</v>
      </c>
      <c r="D4" s="8">
        <v>194</v>
      </c>
      <c r="E4" s="8">
        <v>144</v>
      </c>
      <c r="F4" s="8">
        <f>SUM(B4:E4)</f>
        <v>730</v>
      </c>
      <c r="G4" s="8">
        <v>2</v>
      </c>
      <c r="H4" s="9">
        <f>COUNT(B4:E4)</f>
        <v>4</v>
      </c>
      <c r="L4" t="s">
        <v>6</v>
      </c>
      <c r="M4">
        <f>SUM(B4,B22,B40,B58,B76,B94,B113,B132,B151,B170,B188,B206,B224,B242,B260,B278,B296,B314,B332,B350,B368,B386)</f>
        <v>3971</v>
      </c>
      <c r="N4">
        <f t="shared" ref="N4:P4" si="0">SUM(C4,C22,C40,C58,C76,C94,C113,C132,C151,C170,C188,C206,C224,C242,C260,C278,C296,C314,C332,C350,C368,C386)</f>
        <v>3933</v>
      </c>
      <c r="O4">
        <f t="shared" si="0"/>
        <v>4141</v>
      </c>
      <c r="P4">
        <f t="shared" si="0"/>
        <v>3989</v>
      </c>
      <c r="Q4">
        <f>COUNT(B4,B22,B40,B58,B76,B94,B113,B132,B151,B170,B188,B206,B224,B242,B260,B278,B296,B314,B332,B350,B368,B386)</f>
        <v>21</v>
      </c>
      <c r="R4">
        <f t="shared" ref="R4:T4" si="1">COUNT(C4,C22,C40,C58,C76,C94,C113,C132,C151,C170,C188,C206,C224,C242,C260,C278,C296,C314,C332,C350,C368,C386)</f>
        <v>21</v>
      </c>
      <c r="S4">
        <f t="shared" si="1"/>
        <v>22</v>
      </c>
      <c r="T4">
        <f t="shared" si="1"/>
        <v>21</v>
      </c>
      <c r="U4" s="1">
        <f>$M$4/$Q$4</f>
        <v>189.0952380952381</v>
      </c>
      <c r="V4" s="1">
        <f>$N$4/$R$4</f>
        <v>187.28571428571428</v>
      </c>
      <c r="W4" s="1">
        <f>$O$4/$S$4</f>
        <v>188.22727272727272</v>
      </c>
      <c r="X4" s="1">
        <f>$P$4/$T$4</f>
        <v>189.95238095238096</v>
      </c>
      <c r="Y4" s="1">
        <f>SUM(U4:X4)/(COUNT(U4:X4))</f>
        <v>188.64015151515153</v>
      </c>
      <c r="Z4">
        <f>SUM(G4,G22,G40,G58,G76,G94,G113,G132,G151,G170,G188,G206,G224,G242,G260,G278,G296,G314,G332,G350,G368,G386)</f>
        <v>43</v>
      </c>
      <c r="AA4" s="3">
        <f>Z4/SUM(Q4:T4)</f>
        <v>0.50588235294117645</v>
      </c>
    </row>
    <row r="5" spans="1:27" x14ac:dyDescent="0.3">
      <c r="A5" s="15" t="s">
        <v>7</v>
      </c>
      <c r="B5" s="4">
        <v>186</v>
      </c>
      <c r="C5" s="4">
        <v>169</v>
      </c>
      <c r="D5" s="4">
        <v>195</v>
      </c>
      <c r="E5" s="4">
        <v>182</v>
      </c>
      <c r="F5" s="4">
        <f t="shared" ref="F5:F13" si="2">SUM(B5:E5)</f>
        <v>732</v>
      </c>
      <c r="G5" s="4">
        <v>3</v>
      </c>
      <c r="H5" s="7">
        <f t="shared" ref="H5:H13" si="3">COUNT(B5:E5)</f>
        <v>4</v>
      </c>
      <c r="L5" t="s">
        <v>7</v>
      </c>
      <c r="M5">
        <f t="shared" ref="M5:M15" si="4">SUM(B5,B23,B41,B59,B77,B95,B114,B133,B152,B171,B189,B207,B225,B243,B261,B279,B297,B315,B333,B351,B369,B387)</f>
        <v>4258</v>
      </c>
      <c r="N5">
        <f t="shared" ref="N5:N16" si="5">SUM(C5,C23,C41,C59,C77,C95,C114,C133,C152,C171,C189,C207,C225,C243,C261,C279,C297,C315,C333,C351,C369,C387)</f>
        <v>3989</v>
      </c>
      <c r="O5">
        <f t="shared" ref="O5:O16" si="6">SUM(D5,D23,D41,D59,D77,D95,D114,D133,D152,D171,D189,D207,D225,D243,D261,D279,D297,D315,D333,D351,D369,D387)</f>
        <v>4217</v>
      </c>
      <c r="P5">
        <f t="shared" ref="P5:P16" si="7">SUM(E5,E23,E41,E59,E77,E95,E114,E133,E152,E171,E189,E207,E225,E243,E261,E279,E297,E315,E333,E351,E369,E387)</f>
        <v>3976</v>
      </c>
      <c r="Q5">
        <f t="shared" ref="Q5:Q16" si="8">COUNT(B5,B23,B41,B59,B77,B95,B114,B133,B152,B171,B189,B207,B225,B243,B261,B279,B297,B315,B333,B351,B369,B387)</f>
        <v>22</v>
      </c>
      <c r="R5">
        <f t="shared" ref="R5:R16" si="9">COUNT(C5,C23,C41,C59,C77,C95,C114,C133,C152,C171,C189,C207,C225,C243,C261,C279,C297,C315,C333,C351,C369,C387)</f>
        <v>22</v>
      </c>
      <c r="S5">
        <f t="shared" ref="S5:S16" si="10">COUNT(D5,D23,D41,D59,D77,D95,D114,D133,D152,D171,D189,D207,D225,D243,D261,D279,D297,D315,D333,D351,D369,D387)</f>
        <v>22</v>
      </c>
      <c r="T5">
        <f t="shared" ref="T5:T16" si="11">COUNT(E5,E23,E41,E59,E77,E95,E114,E133,E152,E171,E189,E207,E225,E243,E261,E279,E297,E315,E333,E351,E369,E387)</f>
        <v>22</v>
      </c>
      <c r="U5" s="1">
        <f>$M$5/$Q$5</f>
        <v>193.54545454545453</v>
      </c>
      <c r="V5" s="1">
        <f>$N$5/$R$5</f>
        <v>181.31818181818181</v>
      </c>
      <c r="W5" s="1">
        <f>$O$5/$S$5</f>
        <v>191.68181818181819</v>
      </c>
      <c r="X5" s="1">
        <f>$P$5/$T$5</f>
        <v>180.72727272727272</v>
      </c>
      <c r="Y5" s="1">
        <f t="shared" ref="Y5:Y16" si="12">SUM(U5:X5)/(COUNT(U5:X5))</f>
        <v>186.81818181818181</v>
      </c>
      <c r="Z5">
        <f t="shared" ref="Z5:Z16" si="13">SUM(G5,G23,G41,G59,G77,G95,G114,G133,G152,G171,G189,G207,G225,G243,G261,G279,G297,G315,G333,G351,G369,G387)</f>
        <v>50</v>
      </c>
      <c r="AA5" s="3">
        <f t="shared" ref="AA5:AA16" si="14">Z5/SUM(Q5:T5)</f>
        <v>0.56818181818181823</v>
      </c>
    </row>
    <row r="6" spans="1:27" x14ac:dyDescent="0.3">
      <c r="A6" s="15" t="s">
        <v>8</v>
      </c>
      <c r="B6" s="4">
        <v>182</v>
      </c>
      <c r="C6" s="4">
        <v>133</v>
      </c>
      <c r="D6" s="4"/>
      <c r="E6" s="4"/>
      <c r="F6" s="4">
        <f t="shared" si="2"/>
        <v>315</v>
      </c>
      <c r="G6" s="4">
        <v>0</v>
      </c>
      <c r="H6" s="7">
        <f t="shared" si="3"/>
        <v>2</v>
      </c>
      <c r="L6" t="s">
        <v>8</v>
      </c>
      <c r="M6">
        <f t="shared" si="4"/>
        <v>2900</v>
      </c>
      <c r="N6">
        <f t="shared" si="5"/>
        <v>2822</v>
      </c>
      <c r="O6">
        <f t="shared" si="6"/>
        <v>2681</v>
      </c>
      <c r="P6">
        <f t="shared" si="7"/>
        <v>2807</v>
      </c>
      <c r="Q6">
        <f t="shared" si="8"/>
        <v>16</v>
      </c>
      <c r="R6">
        <f t="shared" si="9"/>
        <v>16</v>
      </c>
      <c r="S6">
        <f t="shared" si="10"/>
        <v>15</v>
      </c>
      <c r="T6">
        <f t="shared" si="11"/>
        <v>15</v>
      </c>
      <c r="U6" s="1">
        <f>$M$6/$Q$6</f>
        <v>181.25</v>
      </c>
      <c r="V6" s="1">
        <f>$N$6/$R$6</f>
        <v>176.375</v>
      </c>
      <c r="W6" s="1">
        <f>$O$6/$S$6</f>
        <v>178.73333333333332</v>
      </c>
      <c r="X6" s="1">
        <f>$P$6/$T$6</f>
        <v>187.13333333333333</v>
      </c>
      <c r="Y6" s="1">
        <f t="shared" si="12"/>
        <v>180.87291666666667</v>
      </c>
      <c r="Z6">
        <f t="shared" si="13"/>
        <v>29</v>
      </c>
      <c r="AA6" s="3">
        <f t="shared" si="14"/>
        <v>0.46774193548387094</v>
      </c>
    </row>
    <row r="7" spans="1:27" x14ac:dyDescent="0.3">
      <c r="A7" s="15" t="s">
        <v>9</v>
      </c>
      <c r="B7" s="4">
        <v>161</v>
      </c>
      <c r="C7" s="4">
        <v>157</v>
      </c>
      <c r="D7" s="4">
        <v>218</v>
      </c>
      <c r="E7" s="4">
        <v>182</v>
      </c>
      <c r="F7" s="4">
        <f t="shared" si="2"/>
        <v>718</v>
      </c>
      <c r="G7" s="4">
        <v>2</v>
      </c>
      <c r="H7" s="7">
        <f t="shared" si="3"/>
        <v>4</v>
      </c>
      <c r="L7" t="s">
        <v>9</v>
      </c>
      <c r="M7">
        <f t="shared" si="4"/>
        <v>3383</v>
      </c>
      <c r="N7">
        <f t="shared" si="5"/>
        <v>3392</v>
      </c>
      <c r="O7">
        <f t="shared" si="6"/>
        <v>2832</v>
      </c>
      <c r="P7">
        <f t="shared" si="7"/>
        <v>2744</v>
      </c>
      <c r="Q7">
        <f t="shared" si="8"/>
        <v>20</v>
      </c>
      <c r="R7">
        <f t="shared" si="9"/>
        <v>20</v>
      </c>
      <c r="S7">
        <f t="shared" si="10"/>
        <v>17</v>
      </c>
      <c r="T7">
        <f t="shared" si="11"/>
        <v>16</v>
      </c>
      <c r="U7" s="1">
        <f>$M$7/$Q$7</f>
        <v>169.15</v>
      </c>
      <c r="V7" s="1">
        <f>$N$7/$R$7</f>
        <v>169.6</v>
      </c>
      <c r="W7" s="1">
        <f>$O$7/$S$7</f>
        <v>166.58823529411765</v>
      </c>
      <c r="X7" s="1">
        <f>$P$7/$T$7</f>
        <v>171.5</v>
      </c>
      <c r="Y7" s="1">
        <f t="shared" si="12"/>
        <v>169.20955882352942</v>
      </c>
      <c r="Z7">
        <f t="shared" si="13"/>
        <v>28</v>
      </c>
      <c r="AA7" s="3">
        <f t="shared" si="14"/>
        <v>0.38356164383561642</v>
      </c>
    </row>
    <row r="8" spans="1:27" x14ac:dyDescent="0.3">
      <c r="A8" s="15" t="s">
        <v>10</v>
      </c>
      <c r="B8" s="4">
        <v>97</v>
      </c>
      <c r="C8" s="4"/>
      <c r="D8" s="4">
        <v>135</v>
      </c>
      <c r="E8" s="4">
        <v>143</v>
      </c>
      <c r="F8" s="4">
        <f t="shared" si="2"/>
        <v>375</v>
      </c>
      <c r="G8" s="4">
        <v>2</v>
      </c>
      <c r="H8" s="7">
        <f t="shared" si="3"/>
        <v>3</v>
      </c>
      <c r="L8" t="s">
        <v>10</v>
      </c>
      <c r="M8">
        <f t="shared" si="4"/>
        <v>3307</v>
      </c>
      <c r="N8">
        <f t="shared" si="5"/>
        <v>3181</v>
      </c>
      <c r="O8">
        <f t="shared" si="6"/>
        <v>3333</v>
      </c>
      <c r="P8">
        <f t="shared" si="7"/>
        <v>3764</v>
      </c>
      <c r="Q8">
        <f t="shared" si="8"/>
        <v>20</v>
      </c>
      <c r="R8">
        <f t="shared" si="9"/>
        <v>19</v>
      </c>
      <c r="S8">
        <f t="shared" si="10"/>
        <v>21</v>
      </c>
      <c r="T8">
        <f t="shared" si="11"/>
        <v>21</v>
      </c>
      <c r="U8" s="1">
        <f>$M$8/$Q$8</f>
        <v>165.35</v>
      </c>
      <c r="V8" s="1">
        <f>$N$8/$R$8</f>
        <v>167.42105263157896</v>
      </c>
      <c r="W8" s="1">
        <f>$O$8/$S$8</f>
        <v>158.71428571428572</v>
      </c>
      <c r="X8" s="1">
        <f>$P$8/$T$8</f>
        <v>179.23809523809524</v>
      </c>
      <c r="Y8" s="1">
        <f t="shared" si="12"/>
        <v>167.68085839598999</v>
      </c>
      <c r="Z8">
        <f t="shared" si="13"/>
        <v>42</v>
      </c>
      <c r="AA8" s="3">
        <f t="shared" si="14"/>
        <v>0.51851851851851849</v>
      </c>
    </row>
    <row r="9" spans="1:27" x14ac:dyDescent="0.3">
      <c r="A9" s="15" t="s">
        <v>11</v>
      </c>
      <c r="B9" s="4">
        <v>186</v>
      </c>
      <c r="C9" s="4">
        <v>176</v>
      </c>
      <c r="D9" s="4">
        <v>170</v>
      </c>
      <c r="E9" s="4">
        <v>138</v>
      </c>
      <c r="F9" s="4">
        <f t="shared" si="2"/>
        <v>670</v>
      </c>
      <c r="G9" s="4">
        <v>3</v>
      </c>
      <c r="H9" s="7">
        <f t="shared" si="3"/>
        <v>4</v>
      </c>
      <c r="L9" t="s">
        <v>11</v>
      </c>
      <c r="M9">
        <f t="shared" si="4"/>
        <v>3631</v>
      </c>
      <c r="N9">
        <f t="shared" si="5"/>
        <v>3869</v>
      </c>
      <c r="O9">
        <f t="shared" si="6"/>
        <v>3810</v>
      </c>
      <c r="P9">
        <f t="shared" si="7"/>
        <v>3847</v>
      </c>
      <c r="Q9">
        <f t="shared" si="8"/>
        <v>21</v>
      </c>
      <c r="R9">
        <f t="shared" si="9"/>
        <v>21</v>
      </c>
      <c r="S9">
        <f t="shared" si="10"/>
        <v>21</v>
      </c>
      <c r="T9">
        <f t="shared" si="11"/>
        <v>22</v>
      </c>
      <c r="U9" s="1">
        <f>$M$9/$Q$9</f>
        <v>172.9047619047619</v>
      </c>
      <c r="V9" s="1">
        <f>$N$9/$R$9</f>
        <v>184.23809523809524</v>
      </c>
      <c r="W9" s="1">
        <f>$O$9/$S$9</f>
        <v>181.42857142857142</v>
      </c>
      <c r="X9" s="1">
        <f>$P$9/$T$9</f>
        <v>174.86363636363637</v>
      </c>
      <c r="Y9" s="1">
        <f t="shared" si="12"/>
        <v>178.35876623376623</v>
      </c>
      <c r="Z9">
        <f t="shared" si="13"/>
        <v>44</v>
      </c>
      <c r="AA9" s="3">
        <f t="shared" si="14"/>
        <v>0.51764705882352946</v>
      </c>
    </row>
    <row r="10" spans="1:27" x14ac:dyDescent="0.3">
      <c r="A10" s="15" t="s">
        <v>12</v>
      </c>
      <c r="B10" s="4"/>
      <c r="C10" s="4"/>
      <c r="D10" s="4"/>
      <c r="E10" s="4"/>
      <c r="F10" s="4">
        <f t="shared" si="2"/>
        <v>0</v>
      </c>
      <c r="G10" s="4">
        <v>0</v>
      </c>
      <c r="H10" s="7">
        <f t="shared" si="3"/>
        <v>0</v>
      </c>
      <c r="L10" t="s">
        <v>12</v>
      </c>
      <c r="M10">
        <f t="shared" si="4"/>
        <v>385</v>
      </c>
      <c r="N10">
        <f t="shared" si="5"/>
        <v>507</v>
      </c>
      <c r="O10">
        <f t="shared" si="6"/>
        <v>737</v>
      </c>
      <c r="P10">
        <f t="shared" si="7"/>
        <v>811</v>
      </c>
      <c r="Q10">
        <f t="shared" si="8"/>
        <v>3</v>
      </c>
      <c r="R10">
        <f t="shared" si="9"/>
        <v>3</v>
      </c>
      <c r="S10">
        <f t="shared" si="10"/>
        <v>5</v>
      </c>
      <c r="T10">
        <f t="shared" si="11"/>
        <v>5</v>
      </c>
      <c r="U10" s="1">
        <f>$M$10/$Q$10</f>
        <v>128.33333333333334</v>
      </c>
      <c r="V10" s="1">
        <f>$N$10/$R$10</f>
        <v>169</v>
      </c>
      <c r="W10" s="1">
        <f>$O$10/$S$10</f>
        <v>147.4</v>
      </c>
      <c r="X10" s="1">
        <f>$P$10/$T$10</f>
        <v>162.19999999999999</v>
      </c>
      <c r="Y10" s="1">
        <f t="shared" si="12"/>
        <v>151.73333333333335</v>
      </c>
      <c r="Z10">
        <f t="shared" si="13"/>
        <v>5</v>
      </c>
      <c r="AA10" s="3">
        <f t="shared" si="14"/>
        <v>0.3125</v>
      </c>
    </row>
    <row r="11" spans="1:27" ht="14.55" x14ac:dyDescent="0.35">
      <c r="A11" s="15" t="s">
        <v>58</v>
      </c>
      <c r="B11" s="4">
        <v>180</v>
      </c>
      <c r="C11" s="4">
        <v>202</v>
      </c>
      <c r="D11" s="4">
        <v>146</v>
      </c>
      <c r="E11" s="4">
        <v>172</v>
      </c>
      <c r="F11" s="4">
        <f t="shared" si="2"/>
        <v>700</v>
      </c>
      <c r="G11" s="4">
        <v>2</v>
      </c>
      <c r="H11" s="7">
        <f t="shared" si="3"/>
        <v>4</v>
      </c>
      <c r="L11" t="s">
        <v>58</v>
      </c>
      <c r="M11">
        <f t="shared" si="4"/>
        <v>3742</v>
      </c>
      <c r="N11">
        <f t="shared" si="5"/>
        <v>3445</v>
      </c>
      <c r="O11">
        <f t="shared" si="6"/>
        <v>3317</v>
      </c>
      <c r="P11">
        <f t="shared" si="7"/>
        <v>3435</v>
      </c>
      <c r="Q11">
        <f t="shared" si="8"/>
        <v>21</v>
      </c>
      <c r="R11">
        <f t="shared" si="9"/>
        <v>19</v>
      </c>
      <c r="S11">
        <f t="shared" si="10"/>
        <v>19</v>
      </c>
      <c r="T11">
        <f t="shared" si="11"/>
        <v>19</v>
      </c>
      <c r="U11" s="1">
        <f>$M$11/$Q$11</f>
        <v>178.1904761904762</v>
      </c>
      <c r="V11" s="1">
        <f>$N$11/$R$11</f>
        <v>181.31578947368422</v>
      </c>
      <c r="W11" s="1">
        <f>$O$11/$S$11</f>
        <v>174.57894736842104</v>
      </c>
      <c r="X11" s="1">
        <f>$P$11/$T$11</f>
        <v>180.78947368421052</v>
      </c>
      <c r="Y11" s="1">
        <f t="shared" si="12"/>
        <v>178.718671679198</v>
      </c>
      <c r="Z11">
        <f t="shared" si="13"/>
        <v>45</v>
      </c>
      <c r="AA11" s="3">
        <f t="shared" si="14"/>
        <v>0.57692307692307687</v>
      </c>
    </row>
    <row r="12" spans="1:27" ht="14.55" x14ac:dyDescent="0.35">
      <c r="A12" s="15" t="s">
        <v>13</v>
      </c>
      <c r="B12" s="4">
        <v>157</v>
      </c>
      <c r="C12" s="4">
        <v>173</v>
      </c>
      <c r="D12" s="4">
        <v>179</v>
      </c>
      <c r="E12" s="4">
        <v>175</v>
      </c>
      <c r="F12" s="4">
        <f t="shared" si="2"/>
        <v>684</v>
      </c>
      <c r="G12" s="4">
        <v>2</v>
      </c>
      <c r="H12" s="7">
        <f t="shared" si="3"/>
        <v>4</v>
      </c>
      <c r="L12" t="s">
        <v>13</v>
      </c>
      <c r="M12">
        <f t="shared" si="4"/>
        <v>1655</v>
      </c>
      <c r="N12">
        <f t="shared" si="5"/>
        <v>1852</v>
      </c>
      <c r="O12">
        <f t="shared" si="6"/>
        <v>1909</v>
      </c>
      <c r="P12">
        <f t="shared" si="7"/>
        <v>1844</v>
      </c>
      <c r="Q12">
        <f t="shared" si="8"/>
        <v>10</v>
      </c>
      <c r="R12">
        <f t="shared" si="9"/>
        <v>10</v>
      </c>
      <c r="S12">
        <f t="shared" si="10"/>
        <v>10</v>
      </c>
      <c r="T12">
        <f t="shared" si="11"/>
        <v>10</v>
      </c>
      <c r="U12" s="1">
        <f>$M$12/$Q$12</f>
        <v>165.5</v>
      </c>
      <c r="V12" s="1">
        <f>$N$12/$R$12</f>
        <v>185.2</v>
      </c>
      <c r="W12" s="1">
        <f>$O$12/$S$12</f>
        <v>190.9</v>
      </c>
      <c r="X12" s="1">
        <f>$P$12/$T$12</f>
        <v>184.4</v>
      </c>
      <c r="Y12" s="1">
        <f t="shared" si="12"/>
        <v>181.5</v>
      </c>
      <c r="Z12">
        <f t="shared" si="13"/>
        <v>29</v>
      </c>
      <c r="AA12" s="3">
        <f t="shared" si="14"/>
        <v>0.72499999999999998</v>
      </c>
    </row>
    <row r="13" spans="1:27" ht="14.55" x14ac:dyDescent="0.35">
      <c r="A13" s="15" t="s">
        <v>90</v>
      </c>
      <c r="B13" s="4"/>
      <c r="C13" s="4">
        <v>195</v>
      </c>
      <c r="D13" s="4">
        <v>157</v>
      </c>
      <c r="E13" s="4">
        <v>213</v>
      </c>
      <c r="F13" s="4">
        <f t="shared" si="2"/>
        <v>565</v>
      </c>
      <c r="G13" s="4">
        <v>2</v>
      </c>
      <c r="H13" s="7">
        <f t="shared" si="3"/>
        <v>3</v>
      </c>
      <c r="L13" t="s">
        <v>90</v>
      </c>
      <c r="M13">
        <f t="shared" si="4"/>
        <v>3895</v>
      </c>
      <c r="N13">
        <f t="shared" si="5"/>
        <v>4200</v>
      </c>
      <c r="O13">
        <f t="shared" si="6"/>
        <v>3830</v>
      </c>
      <c r="P13">
        <f t="shared" si="7"/>
        <v>4136</v>
      </c>
      <c r="Q13">
        <f t="shared" si="8"/>
        <v>21</v>
      </c>
      <c r="R13">
        <f t="shared" si="9"/>
        <v>22</v>
      </c>
      <c r="S13">
        <f t="shared" si="10"/>
        <v>22</v>
      </c>
      <c r="T13">
        <f t="shared" si="11"/>
        <v>22</v>
      </c>
      <c r="U13" s="1">
        <f>$M$13/$Q$13</f>
        <v>185.47619047619048</v>
      </c>
      <c r="V13" s="1">
        <f>$N$13/$R$13</f>
        <v>190.90909090909091</v>
      </c>
      <c r="W13" s="1">
        <f>$O$13/$S$13</f>
        <v>174.09090909090909</v>
      </c>
      <c r="X13" s="1">
        <f>$P$13/$T$13</f>
        <v>188</v>
      </c>
      <c r="Y13" s="1">
        <f t="shared" si="12"/>
        <v>184.61904761904762</v>
      </c>
      <c r="Z13">
        <f t="shared" si="13"/>
        <v>49</v>
      </c>
      <c r="AA13" s="3">
        <f t="shared" si="14"/>
        <v>0.56321839080459768</v>
      </c>
    </row>
    <row r="14" spans="1:27" ht="14.55" x14ac:dyDescent="0.35">
      <c r="A14" s="15" t="s">
        <v>22</v>
      </c>
      <c r="B14" s="4"/>
      <c r="C14" s="4"/>
      <c r="D14" s="4"/>
      <c r="E14" s="4"/>
      <c r="F14" s="4"/>
      <c r="G14" s="4"/>
      <c r="H14" s="7"/>
      <c r="L14" t="s">
        <v>22</v>
      </c>
      <c r="M14">
        <f t="shared" si="4"/>
        <v>0</v>
      </c>
      <c r="N14">
        <f t="shared" si="5"/>
        <v>146</v>
      </c>
      <c r="O14">
        <f t="shared" si="6"/>
        <v>341</v>
      </c>
      <c r="P14">
        <f t="shared" si="7"/>
        <v>370</v>
      </c>
      <c r="Q14">
        <f t="shared" si="8"/>
        <v>0</v>
      </c>
      <c r="R14">
        <f t="shared" si="9"/>
        <v>1</v>
      </c>
      <c r="S14">
        <f t="shared" si="10"/>
        <v>2</v>
      </c>
      <c r="T14">
        <f t="shared" si="11"/>
        <v>2</v>
      </c>
      <c r="U14" s="1"/>
      <c r="V14" s="1">
        <f>$N$14/$R$14</f>
        <v>146</v>
      </c>
      <c r="W14" s="1">
        <f>$O$14/$S$14</f>
        <v>170.5</v>
      </c>
      <c r="X14" s="1">
        <f>$P$14/$T$14</f>
        <v>185</v>
      </c>
      <c r="Y14" s="1">
        <f t="shared" si="12"/>
        <v>167.16666666666666</v>
      </c>
      <c r="Z14">
        <f t="shared" si="13"/>
        <v>3</v>
      </c>
      <c r="AA14" s="3">
        <f t="shared" si="14"/>
        <v>0.6</v>
      </c>
    </row>
    <row r="15" spans="1:27" x14ac:dyDescent="0.3">
      <c r="A15" s="15" t="s">
        <v>23</v>
      </c>
      <c r="B15" s="4"/>
      <c r="C15" s="4"/>
      <c r="D15" s="4"/>
      <c r="E15" s="4"/>
      <c r="F15" s="4"/>
      <c r="G15" s="4"/>
      <c r="H15" s="7"/>
      <c r="L15" t="s">
        <v>23</v>
      </c>
      <c r="M15">
        <f t="shared" si="4"/>
        <v>0</v>
      </c>
      <c r="N15">
        <f t="shared" si="5"/>
        <v>138</v>
      </c>
      <c r="O15">
        <f t="shared" si="6"/>
        <v>0</v>
      </c>
      <c r="P15">
        <f t="shared" si="7"/>
        <v>0</v>
      </c>
      <c r="Q15">
        <f t="shared" si="8"/>
        <v>0</v>
      </c>
      <c r="R15">
        <f t="shared" si="9"/>
        <v>1</v>
      </c>
      <c r="S15">
        <f t="shared" si="10"/>
        <v>0</v>
      </c>
      <c r="T15">
        <f t="shared" si="11"/>
        <v>0</v>
      </c>
      <c r="U15" s="1"/>
      <c r="V15" s="1">
        <f>$N$15/$R$15</f>
        <v>138</v>
      </c>
      <c r="W15" s="1"/>
      <c r="X15" s="1"/>
      <c r="Y15" s="1">
        <f t="shared" si="12"/>
        <v>138</v>
      </c>
      <c r="Z15">
        <f t="shared" si="13"/>
        <v>1</v>
      </c>
      <c r="AA15" s="3">
        <f t="shared" si="14"/>
        <v>1</v>
      </c>
    </row>
    <row r="16" spans="1:27" ht="15" thickBot="1" x14ac:dyDescent="0.35">
      <c r="A16" s="16" t="s">
        <v>113</v>
      </c>
      <c r="B16" s="10"/>
      <c r="C16" s="10"/>
      <c r="D16" s="10"/>
      <c r="E16" s="10"/>
      <c r="F16" s="10"/>
      <c r="G16" s="10"/>
      <c r="H16" s="11"/>
      <c r="L16" t="s">
        <v>113</v>
      </c>
      <c r="M16">
        <f>SUM(B16,B34,B52,B70,B88,B106,B125,B144,B163,B182,B200,B218,B236,B254,B272,B290,B308,B326,B344,B362,B380,B398)</f>
        <v>148</v>
      </c>
      <c r="N16">
        <f t="shared" si="5"/>
        <v>126</v>
      </c>
      <c r="O16">
        <f t="shared" si="6"/>
        <v>0</v>
      </c>
      <c r="P16">
        <f t="shared" si="7"/>
        <v>145</v>
      </c>
      <c r="Q16">
        <f t="shared" si="8"/>
        <v>1</v>
      </c>
      <c r="R16">
        <f t="shared" si="9"/>
        <v>1</v>
      </c>
      <c r="S16">
        <f t="shared" si="10"/>
        <v>0</v>
      </c>
      <c r="T16">
        <f t="shared" si="11"/>
        <v>1</v>
      </c>
      <c r="U16" s="1">
        <f>$M$16/$Q$16</f>
        <v>148</v>
      </c>
      <c r="V16" s="1">
        <f>$N$16/$R$16</f>
        <v>126</v>
      </c>
      <c r="W16" s="1"/>
      <c r="X16" s="1">
        <f>$P$16/$T$16</f>
        <v>145</v>
      </c>
      <c r="Y16" s="1">
        <f t="shared" si="12"/>
        <v>139.66666666666666</v>
      </c>
      <c r="Z16">
        <f t="shared" si="13"/>
        <v>0</v>
      </c>
      <c r="AA16" s="3">
        <f t="shared" si="14"/>
        <v>0</v>
      </c>
    </row>
    <row r="17" spans="1:30" ht="15" thickBot="1" x14ac:dyDescent="0.35">
      <c r="A17" s="13" t="s">
        <v>43</v>
      </c>
      <c r="B17" s="17">
        <f>SUM(B4:B16)</f>
        <v>1365</v>
      </c>
      <c r="C17" s="17">
        <f t="shared" ref="C17:F17" si="15">SUM(C4:C16)</f>
        <v>1381</v>
      </c>
      <c r="D17" s="17">
        <f t="shared" si="15"/>
        <v>1394</v>
      </c>
      <c r="E17" s="17">
        <f t="shared" si="15"/>
        <v>1349</v>
      </c>
      <c r="F17" s="17">
        <f t="shared" si="15"/>
        <v>5489</v>
      </c>
      <c r="G17" s="17">
        <f>SUM(G4:G16)</f>
        <v>18</v>
      </c>
      <c r="H17" s="18">
        <f t="shared" ref="H17" si="16">SUM(H4:H16)</f>
        <v>32</v>
      </c>
      <c r="L17" t="s">
        <v>43</v>
      </c>
      <c r="M17" s="2">
        <f>SUM(M4:M16)</f>
        <v>31275</v>
      </c>
      <c r="N17" s="2">
        <f t="shared" ref="N17:Z17" si="17">SUM(N4:N16)</f>
        <v>31600</v>
      </c>
      <c r="O17" s="2">
        <f t="shared" si="17"/>
        <v>31148</v>
      </c>
      <c r="P17" s="2">
        <f t="shared" si="17"/>
        <v>31868</v>
      </c>
      <c r="Q17" s="2">
        <f t="shared" si="17"/>
        <v>176</v>
      </c>
      <c r="R17" s="2">
        <f t="shared" si="17"/>
        <v>176</v>
      </c>
      <c r="S17" s="2">
        <f t="shared" si="17"/>
        <v>176</v>
      </c>
      <c r="T17" s="2">
        <f t="shared" si="17"/>
        <v>176</v>
      </c>
      <c r="U17" s="1">
        <f>$M$17/$Q$17</f>
        <v>177.69886363636363</v>
      </c>
      <c r="V17" s="1">
        <f>$N$17/$R$17</f>
        <v>179.54545454545453</v>
      </c>
      <c r="W17" s="1">
        <f>$O$17/$S$17</f>
        <v>176.97727272727272</v>
      </c>
      <c r="X17" s="1">
        <f>$P$17/$T$17</f>
        <v>181.06818181818181</v>
      </c>
      <c r="Y17" s="1">
        <f>SUM($U$17:$X$17)/4</f>
        <v>178.82244318181819</v>
      </c>
      <c r="Z17">
        <f t="shared" si="17"/>
        <v>368</v>
      </c>
      <c r="AA17" s="3">
        <f>Z17/SUM(Q17:T17)</f>
        <v>0.52272727272727271</v>
      </c>
    </row>
    <row r="18" spans="1:30" ht="15" thickBot="1" x14ac:dyDescent="0.35">
      <c r="A18" s="32"/>
      <c r="B18" s="32"/>
      <c r="C18" s="32"/>
      <c r="D18" s="32"/>
      <c r="E18" s="32"/>
      <c r="F18" s="32"/>
      <c r="G18" s="32"/>
      <c r="H18" s="32"/>
    </row>
    <row r="19" spans="1:30" x14ac:dyDescent="0.3">
      <c r="A19" s="26">
        <v>41167</v>
      </c>
      <c r="B19" s="27"/>
      <c r="C19" s="27" t="s">
        <v>91</v>
      </c>
      <c r="D19" s="27"/>
      <c r="E19" s="27" t="s">
        <v>92</v>
      </c>
      <c r="F19" s="27"/>
      <c r="G19" s="27">
        <v>9</v>
      </c>
      <c r="H19" s="28">
        <v>11</v>
      </c>
      <c r="U19" s="1">
        <f>Y17*4*8</f>
        <v>5722.318181818182</v>
      </c>
    </row>
    <row r="20" spans="1:30" ht="15" thickBot="1" x14ac:dyDescent="0.35">
      <c r="A20" s="29" t="s">
        <v>15</v>
      </c>
      <c r="B20" s="30"/>
      <c r="C20" s="30"/>
      <c r="D20" s="30"/>
      <c r="E20" s="30"/>
      <c r="F20" s="30"/>
      <c r="G20" s="30" t="s">
        <v>44</v>
      </c>
      <c r="H20" s="31">
        <f>G19-(G35/2)</f>
        <v>3</v>
      </c>
      <c r="M20" t="s">
        <v>61</v>
      </c>
      <c r="S20" t="s">
        <v>69</v>
      </c>
      <c r="T20" t="s">
        <v>115</v>
      </c>
      <c r="U20" t="s">
        <v>67</v>
      </c>
      <c r="V20" t="s">
        <v>72</v>
      </c>
      <c r="W20" t="s">
        <v>116</v>
      </c>
      <c r="X20" t="s">
        <v>70</v>
      </c>
      <c r="Y20" t="s">
        <v>75</v>
      </c>
      <c r="Z20" t="s">
        <v>117</v>
      </c>
      <c r="AA20" t="s">
        <v>73</v>
      </c>
      <c r="AB20" t="s">
        <v>78</v>
      </c>
      <c r="AC20" t="s">
        <v>118</v>
      </c>
      <c r="AD20" t="s">
        <v>76</v>
      </c>
    </row>
    <row r="21" spans="1:30" ht="15" thickBot="1" x14ac:dyDescent="0.4">
      <c r="A21" s="25"/>
      <c r="B21" s="25" t="s">
        <v>0</v>
      </c>
      <c r="C21" s="25" t="s">
        <v>1</v>
      </c>
      <c r="D21" s="25" t="s">
        <v>2</v>
      </c>
      <c r="E21" s="25" t="s">
        <v>3</v>
      </c>
      <c r="F21" s="25" t="s">
        <v>4</v>
      </c>
      <c r="G21" s="25" t="s">
        <v>5</v>
      </c>
      <c r="H21" s="25" t="s">
        <v>42</v>
      </c>
      <c r="L21" t="s">
        <v>6</v>
      </c>
      <c r="M21" s="1">
        <f>_xlfn.STDEV.P(B4,B22,B40,B58,B76,B94,B113,B132,B151,B170,B188,B206,B224,B242,B260,B278,B296,B314,B332,B350,B368,B386)</f>
        <v>20.994114281558062</v>
      </c>
      <c r="N21" s="1">
        <f t="shared" ref="N21:P21" si="18">_xlfn.STDEV.P(C4,C22,C40,C58,C76,C94,C113,C132,C151,C170,C188,C206,C224,C242,C260,C278,C296,C314,C332,C350,C368,C386)</f>
        <v>21.287471963223677</v>
      </c>
      <c r="O21" s="1">
        <f t="shared" si="18"/>
        <v>28.386827640141025</v>
      </c>
      <c r="P21" s="1">
        <f t="shared" si="18"/>
        <v>27.161731115453755</v>
      </c>
      <c r="Q21" s="1">
        <f>AVERAGE(M21:P21)</f>
        <v>24.45753625009413</v>
      </c>
      <c r="R21" s="1"/>
      <c r="S21" s="1">
        <f>U4-M21</f>
        <v>168.10112381368003</v>
      </c>
      <c r="T21" s="1">
        <f>M21</f>
        <v>20.994114281558062</v>
      </c>
      <c r="U21" s="1">
        <f>M21</f>
        <v>20.994114281558062</v>
      </c>
      <c r="V21" s="1">
        <f>V4-M21</f>
        <v>166.29160000415621</v>
      </c>
      <c r="W21" s="1">
        <f>N21</f>
        <v>21.287471963223677</v>
      </c>
      <c r="X21" s="1">
        <f>N21</f>
        <v>21.287471963223677</v>
      </c>
      <c r="Y21" s="1">
        <f>W4-O21</f>
        <v>159.84044508713168</v>
      </c>
      <c r="Z21" s="1">
        <f>O21</f>
        <v>28.386827640141025</v>
      </c>
      <c r="AA21" s="1">
        <f>O21</f>
        <v>28.386827640141025</v>
      </c>
      <c r="AB21" s="1">
        <f>X4-P21</f>
        <v>162.7906498369272</v>
      </c>
      <c r="AC21" s="1">
        <f>P21</f>
        <v>27.161731115453755</v>
      </c>
      <c r="AD21" s="1">
        <f>P21</f>
        <v>27.161731115453755</v>
      </c>
    </row>
    <row r="22" spans="1:30" ht="14.55" x14ac:dyDescent="0.35">
      <c r="A22" s="19" t="s">
        <v>6</v>
      </c>
      <c r="B22" s="5">
        <v>175</v>
      </c>
      <c r="C22" s="5">
        <v>184</v>
      </c>
      <c r="D22" s="5">
        <v>144</v>
      </c>
      <c r="E22" s="5"/>
      <c r="F22" s="5">
        <f t="shared" ref="F22:F31" si="19">SUM(B22:E22)</f>
        <v>503</v>
      </c>
      <c r="G22" s="5">
        <v>0</v>
      </c>
      <c r="H22" s="6">
        <f t="shared" ref="H22:H34" si="20">COUNT(B22:E22)</f>
        <v>3</v>
      </c>
      <c r="L22" t="s">
        <v>7</v>
      </c>
      <c r="M22" s="1">
        <f t="shared" ref="M22:M33" si="21">_xlfn.STDEV.P(B5,B23,B41,B59,B77,B95,B114,B133,B152,B171,B189,B207,B225,B243,B261,B279,B297,B315,B333,B351,B369,B387)</f>
        <v>19.234739577430471</v>
      </c>
      <c r="N22" s="1">
        <f t="shared" ref="N22:N33" si="22">_xlfn.STDEV.P(C5,C23,C41,C59,C77,C95,C114,C133,C152,C171,C189,C207,C225,C243,C261,C279,C297,C315,C333,C351,C369,C387)</f>
        <v>22.967143257738599</v>
      </c>
      <c r="O22" s="1">
        <f t="shared" ref="O22:O31" si="23">_xlfn.STDEV.P(D5,D23,D41,D59,D77,D95,D114,D133,D152,D171,D189,D207,D225,D243,D261,D279,D297,D315,D333,D351,D369,D387)</f>
        <v>27.0511071251107</v>
      </c>
      <c r="P22" s="1">
        <f t="shared" ref="P22:P33" si="24">_xlfn.STDEV.P(E5,E23,E41,E59,E77,E95,E114,E133,E152,E171,E189,E207,E225,E243,E261,E279,E297,E315,E333,E351,E369,E387)</f>
        <v>19.514986824074509</v>
      </c>
      <c r="Q22" s="1">
        <f t="shared" ref="Q22:Q33" si="25">AVERAGE(M22:P22)</f>
        <v>22.191994196088572</v>
      </c>
      <c r="R22" s="1"/>
      <c r="S22" s="1">
        <f t="shared" ref="S22:S33" si="26">U5-M22</f>
        <v>174.31071496802406</v>
      </c>
      <c r="T22" s="1">
        <f t="shared" ref="T22:T33" si="27">M22</f>
        <v>19.234739577430471</v>
      </c>
      <c r="U22" s="1">
        <f t="shared" ref="U22:U33" si="28">M22</f>
        <v>19.234739577430471</v>
      </c>
      <c r="V22" s="1">
        <f t="shared" ref="V22:V33" si="29">V5-M22</f>
        <v>162.08344224075134</v>
      </c>
      <c r="W22" s="1">
        <f t="shared" ref="W22:W33" si="30">N22</f>
        <v>22.967143257738599</v>
      </c>
      <c r="X22" s="1">
        <f t="shared" ref="X22:X33" si="31">N22</f>
        <v>22.967143257738599</v>
      </c>
      <c r="Y22" s="1">
        <f t="shared" ref="Y22:Y33" si="32">W5-O22</f>
        <v>164.6307110567075</v>
      </c>
      <c r="Z22" s="1">
        <f t="shared" ref="Z22:Z33" si="33">O22</f>
        <v>27.0511071251107</v>
      </c>
      <c r="AA22" s="1">
        <f t="shared" ref="AA22:AA33" si="34">O22</f>
        <v>27.0511071251107</v>
      </c>
      <c r="AB22" s="1">
        <f t="shared" ref="AB22:AB33" si="35">X5-P22</f>
        <v>161.21228590319822</v>
      </c>
      <c r="AC22" s="1">
        <f t="shared" ref="AC22:AC33" si="36">P22</f>
        <v>19.514986824074509</v>
      </c>
      <c r="AD22" s="1">
        <f t="shared" ref="AD22:AD33" si="37">P22</f>
        <v>19.514986824074509</v>
      </c>
    </row>
    <row r="23" spans="1:30" ht="14.55" x14ac:dyDescent="0.35">
      <c r="A23" s="15" t="s">
        <v>7</v>
      </c>
      <c r="B23" s="4">
        <v>202</v>
      </c>
      <c r="C23" s="4">
        <v>187</v>
      </c>
      <c r="D23" s="4">
        <v>234</v>
      </c>
      <c r="E23" s="4">
        <v>181</v>
      </c>
      <c r="F23" s="4">
        <f t="shared" si="19"/>
        <v>804</v>
      </c>
      <c r="G23" s="4">
        <v>1</v>
      </c>
      <c r="H23" s="7">
        <f t="shared" si="20"/>
        <v>4</v>
      </c>
      <c r="L23" t="s">
        <v>8</v>
      </c>
      <c r="M23" s="1">
        <f t="shared" si="21"/>
        <v>21.370248009791556</v>
      </c>
      <c r="N23" s="1">
        <f t="shared" si="22"/>
        <v>21.828522052580656</v>
      </c>
      <c r="O23" s="1">
        <f t="shared" si="23"/>
        <v>21.898148069845746</v>
      </c>
      <c r="P23" s="1">
        <f t="shared" si="24"/>
        <v>22.674116422819118</v>
      </c>
      <c r="Q23" s="1">
        <f t="shared" si="25"/>
        <v>21.942758638759265</v>
      </c>
      <c r="R23" s="1"/>
      <c r="S23" s="1">
        <f t="shared" si="26"/>
        <v>159.87975199020843</v>
      </c>
      <c r="T23" s="1">
        <f t="shared" si="27"/>
        <v>21.370248009791556</v>
      </c>
      <c r="U23" s="1">
        <f t="shared" si="28"/>
        <v>21.370248009791556</v>
      </c>
      <c r="V23" s="1">
        <f t="shared" si="29"/>
        <v>155.00475199020843</v>
      </c>
      <c r="W23" s="1">
        <f t="shared" si="30"/>
        <v>21.828522052580656</v>
      </c>
      <c r="X23" s="1">
        <f t="shared" si="31"/>
        <v>21.828522052580656</v>
      </c>
      <c r="Y23" s="1">
        <f t="shared" si="32"/>
        <v>156.83518526348757</v>
      </c>
      <c r="Z23" s="1">
        <f t="shared" si="33"/>
        <v>21.898148069845746</v>
      </c>
      <c r="AA23" s="1">
        <f t="shared" si="34"/>
        <v>21.898148069845746</v>
      </c>
      <c r="AB23" s="1">
        <f t="shared" si="35"/>
        <v>164.45921691051421</v>
      </c>
      <c r="AC23" s="1">
        <f t="shared" si="36"/>
        <v>22.674116422819118</v>
      </c>
      <c r="AD23" s="1">
        <f t="shared" si="37"/>
        <v>22.674116422819118</v>
      </c>
    </row>
    <row r="24" spans="1:30" ht="14.55" x14ac:dyDescent="0.35">
      <c r="A24" s="15" t="s">
        <v>8</v>
      </c>
      <c r="B24" s="4">
        <v>192</v>
      </c>
      <c r="C24" s="4">
        <v>169</v>
      </c>
      <c r="D24" s="4">
        <v>162</v>
      </c>
      <c r="E24" s="4">
        <v>181</v>
      </c>
      <c r="F24" s="4">
        <f t="shared" si="19"/>
        <v>704</v>
      </c>
      <c r="G24" s="4">
        <v>2</v>
      </c>
      <c r="H24" s="7">
        <f t="shared" si="20"/>
        <v>4</v>
      </c>
      <c r="L24" t="s">
        <v>9</v>
      </c>
      <c r="M24" s="1">
        <f t="shared" si="21"/>
        <v>26.578703881115047</v>
      </c>
      <c r="N24" s="1">
        <f t="shared" si="22"/>
        <v>19.21041384249699</v>
      </c>
      <c r="O24" s="1">
        <f t="shared" si="23"/>
        <v>23.579798990136133</v>
      </c>
      <c r="P24" s="1">
        <f t="shared" si="24"/>
        <v>19.245129253917732</v>
      </c>
      <c r="Q24" s="1">
        <f t="shared" si="25"/>
        <v>22.153511491916476</v>
      </c>
      <c r="R24" s="1"/>
      <c r="S24" s="1">
        <f t="shared" si="26"/>
        <v>142.57129611888496</v>
      </c>
      <c r="T24" s="1">
        <f t="shared" si="27"/>
        <v>26.578703881115047</v>
      </c>
      <c r="U24" s="1">
        <f t="shared" si="28"/>
        <v>26.578703881115047</v>
      </c>
      <c r="V24" s="1">
        <f t="shared" si="29"/>
        <v>143.02129611888495</v>
      </c>
      <c r="W24" s="1">
        <f t="shared" si="30"/>
        <v>19.21041384249699</v>
      </c>
      <c r="X24" s="1">
        <f t="shared" si="31"/>
        <v>19.21041384249699</v>
      </c>
      <c r="Y24" s="1">
        <f t="shared" si="32"/>
        <v>143.00843630398151</v>
      </c>
      <c r="Z24" s="1">
        <f t="shared" si="33"/>
        <v>23.579798990136133</v>
      </c>
      <c r="AA24" s="1">
        <f t="shared" si="34"/>
        <v>23.579798990136133</v>
      </c>
      <c r="AB24" s="1">
        <f t="shared" si="35"/>
        <v>152.25487074608228</v>
      </c>
      <c r="AC24" s="1">
        <f t="shared" si="36"/>
        <v>19.245129253917732</v>
      </c>
      <c r="AD24" s="1">
        <f t="shared" si="37"/>
        <v>19.245129253917732</v>
      </c>
    </row>
    <row r="25" spans="1:30" ht="14.55" x14ac:dyDescent="0.35">
      <c r="A25" s="15" t="s">
        <v>9</v>
      </c>
      <c r="B25" s="4">
        <v>210</v>
      </c>
      <c r="C25" s="4">
        <v>191</v>
      </c>
      <c r="D25" s="4">
        <v>153</v>
      </c>
      <c r="E25" s="4">
        <v>191</v>
      </c>
      <c r="F25" s="4">
        <f t="shared" si="19"/>
        <v>745</v>
      </c>
      <c r="G25" s="4">
        <v>2</v>
      </c>
      <c r="H25" s="7">
        <f t="shared" si="20"/>
        <v>4</v>
      </c>
      <c r="L25" t="s">
        <v>10</v>
      </c>
      <c r="M25" s="1">
        <f t="shared" si="21"/>
        <v>26.567414251296643</v>
      </c>
      <c r="N25" s="1">
        <f t="shared" si="22"/>
        <v>20.714388057004658</v>
      </c>
      <c r="O25" s="1">
        <f t="shared" si="23"/>
        <v>23.32205752816288</v>
      </c>
      <c r="P25" s="1">
        <f t="shared" si="24"/>
        <v>31.726366925266497</v>
      </c>
      <c r="Q25" s="1">
        <f t="shared" si="25"/>
        <v>25.582556690432668</v>
      </c>
      <c r="R25" s="1"/>
      <c r="S25" s="1">
        <f t="shared" si="26"/>
        <v>138.78258574870335</v>
      </c>
      <c r="T25" s="1">
        <f t="shared" si="27"/>
        <v>26.567414251296643</v>
      </c>
      <c r="U25" s="1">
        <f t="shared" si="28"/>
        <v>26.567414251296643</v>
      </c>
      <c r="V25" s="1">
        <f t="shared" si="29"/>
        <v>140.85363838028232</v>
      </c>
      <c r="W25" s="1">
        <f t="shared" si="30"/>
        <v>20.714388057004658</v>
      </c>
      <c r="X25" s="1">
        <f t="shared" si="31"/>
        <v>20.714388057004658</v>
      </c>
      <c r="Y25" s="1">
        <f t="shared" si="32"/>
        <v>135.39222818612285</v>
      </c>
      <c r="Z25" s="1">
        <f t="shared" si="33"/>
        <v>23.32205752816288</v>
      </c>
      <c r="AA25" s="1">
        <f t="shared" si="34"/>
        <v>23.32205752816288</v>
      </c>
      <c r="AB25" s="1">
        <f t="shared" si="35"/>
        <v>147.51172831282875</v>
      </c>
      <c r="AC25" s="1">
        <f t="shared" si="36"/>
        <v>31.726366925266497</v>
      </c>
      <c r="AD25" s="1">
        <f t="shared" si="37"/>
        <v>31.726366925266497</v>
      </c>
    </row>
    <row r="26" spans="1:30" ht="14.55" x14ac:dyDescent="0.35">
      <c r="A26" s="15" t="s">
        <v>10</v>
      </c>
      <c r="B26" s="4"/>
      <c r="C26" s="4"/>
      <c r="D26" s="4">
        <v>160</v>
      </c>
      <c r="E26" s="4">
        <v>169</v>
      </c>
      <c r="F26" s="4">
        <f t="shared" si="19"/>
        <v>329</v>
      </c>
      <c r="G26" s="4">
        <v>1</v>
      </c>
      <c r="H26" s="7">
        <f t="shared" si="20"/>
        <v>2</v>
      </c>
      <c r="L26" t="s">
        <v>11</v>
      </c>
      <c r="M26" s="1">
        <f t="shared" si="21"/>
        <v>23.07112142898411</v>
      </c>
      <c r="N26" s="1">
        <f t="shared" si="22"/>
        <v>30.587742272424471</v>
      </c>
      <c r="O26" s="1">
        <f t="shared" si="23"/>
        <v>20.781336472379039</v>
      </c>
      <c r="P26" s="1">
        <f t="shared" si="24"/>
        <v>29.500840441873169</v>
      </c>
      <c r="Q26" s="1">
        <f t="shared" si="25"/>
        <v>25.985260153915196</v>
      </c>
      <c r="R26" s="1"/>
      <c r="S26" s="1">
        <f t="shared" si="26"/>
        <v>149.8336404757778</v>
      </c>
      <c r="T26" s="1">
        <f t="shared" si="27"/>
        <v>23.07112142898411</v>
      </c>
      <c r="U26" s="1">
        <f t="shared" si="28"/>
        <v>23.07112142898411</v>
      </c>
      <c r="V26" s="1">
        <f t="shared" si="29"/>
        <v>161.16697380911114</v>
      </c>
      <c r="W26" s="1">
        <f t="shared" si="30"/>
        <v>30.587742272424471</v>
      </c>
      <c r="X26" s="1">
        <f t="shared" si="31"/>
        <v>30.587742272424471</v>
      </c>
      <c r="Y26" s="1">
        <f t="shared" si="32"/>
        <v>160.64723495619239</v>
      </c>
      <c r="Z26" s="1">
        <f t="shared" si="33"/>
        <v>20.781336472379039</v>
      </c>
      <c r="AA26" s="1">
        <f t="shared" si="34"/>
        <v>20.781336472379039</v>
      </c>
      <c r="AB26" s="1">
        <f t="shared" si="35"/>
        <v>145.36279592176319</v>
      </c>
      <c r="AC26" s="1">
        <f t="shared" si="36"/>
        <v>29.500840441873169</v>
      </c>
      <c r="AD26" s="1">
        <f t="shared" si="37"/>
        <v>29.500840441873169</v>
      </c>
    </row>
    <row r="27" spans="1:30" ht="14.55" x14ac:dyDescent="0.35">
      <c r="A27" s="15" t="s">
        <v>11</v>
      </c>
      <c r="B27" s="4">
        <v>209</v>
      </c>
      <c r="C27" s="4">
        <v>164</v>
      </c>
      <c r="D27" s="4">
        <v>168</v>
      </c>
      <c r="E27" s="4">
        <v>146</v>
      </c>
      <c r="F27" s="4">
        <f t="shared" si="19"/>
        <v>687</v>
      </c>
      <c r="G27" s="4">
        <v>1</v>
      </c>
      <c r="H27" s="7">
        <f t="shared" si="20"/>
        <v>4</v>
      </c>
      <c r="L27" t="s">
        <v>12</v>
      </c>
      <c r="M27" s="1">
        <f t="shared" si="21"/>
        <v>20.82199691565522</v>
      </c>
      <c r="N27" s="1">
        <f t="shared" si="22"/>
        <v>8.981462390204987</v>
      </c>
      <c r="O27" s="1">
        <f t="shared" si="23"/>
        <v>21.425218785347326</v>
      </c>
      <c r="P27" s="1">
        <f t="shared" si="24"/>
        <v>9.6622978633449321</v>
      </c>
      <c r="Q27" s="1">
        <f t="shared" si="25"/>
        <v>15.222743988638117</v>
      </c>
      <c r="R27" s="1"/>
      <c r="S27" s="1">
        <f t="shared" si="26"/>
        <v>107.51133641767812</v>
      </c>
      <c r="T27" s="1">
        <f t="shared" si="27"/>
        <v>20.82199691565522</v>
      </c>
      <c r="U27" s="1">
        <f t="shared" si="28"/>
        <v>20.82199691565522</v>
      </c>
      <c r="V27" s="1">
        <f t="shared" si="29"/>
        <v>148.17800308434477</v>
      </c>
      <c r="W27" s="1">
        <f t="shared" si="30"/>
        <v>8.981462390204987</v>
      </c>
      <c r="X27" s="1">
        <f t="shared" si="31"/>
        <v>8.981462390204987</v>
      </c>
      <c r="Y27" s="1">
        <f t="shared" si="32"/>
        <v>125.97478121465268</v>
      </c>
      <c r="Z27" s="1">
        <f t="shared" si="33"/>
        <v>21.425218785347326</v>
      </c>
      <c r="AA27" s="1">
        <f t="shared" si="34"/>
        <v>21.425218785347326</v>
      </c>
      <c r="AB27" s="1">
        <f t="shared" si="35"/>
        <v>152.53770213665507</v>
      </c>
      <c r="AC27" s="1">
        <f t="shared" si="36"/>
        <v>9.6622978633449321</v>
      </c>
      <c r="AD27" s="1">
        <f t="shared" si="37"/>
        <v>9.6622978633449321</v>
      </c>
    </row>
    <row r="28" spans="1:30" ht="14.55" x14ac:dyDescent="0.35">
      <c r="A28" s="15" t="s">
        <v>12</v>
      </c>
      <c r="B28" s="4"/>
      <c r="C28" s="4"/>
      <c r="D28" s="4"/>
      <c r="E28" s="4"/>
      <c r="F28" s="4"/>
      <c r="G28" s="4"/>
      <c r="H28" s="7"/>
      <c r="L28" t="s">
        <v>58</v>
      </c>
      <c r="M28" s="1">
        <f t="shared" si="21"/>
        <v>23.054013280656172</v>
      </c>
      <c r="N28" s="1">
        <f t="shared" si="22"/>
        <v>26.325998019926089</v>
      </c>
      <c r="O28" s="1">
        <f t="shared" si="23"/>
        <v>26.133897708116226</v>
      </c>
      <c r="P28" s="1">
        <f t="shared" si="24"/>
        <v>22.390267968985803</v>
      </c>
      <c r="Q28" s="1">
        <f t="shared" si="25"/>
        <v>24.476044244421075</v>
      </c>
      <c r="R28" s="1"/>
      <c r="S28" s="1">
        <f t="shared" si="26"/>
        <v>155.13646290982004</v>
      </c>
      <c r="T28" s="1">
        <f t="shared" si="27"/>
        <v>23.054013280656172</v>
      </c>
      <c r="U28" s="1">
        <f t="shared" si="28"/>
        <v>23.054013280656172</v>
      </c>
      <c r="V28" s="1">
        <f t="shared" si="29"/>
        <v>158.26177619302806</v>
      </c>
      <c r="W28" s="1">
        <f t="shared" si="30"/>
        <v>26.325998019926089</v>
      </c>
      <c r="X28" s="1">
        <f t="shared" si="31"/>
        <v>26.325998019926089</v>
      </c>
      <c r="Y28" s="1">
        <f t="shared" si="32"/>
        <v>148.44504966030482</v>
      </c>
      <c r="Z28" s="1">
        <f t="shared" si="33"/>
        <v>26.133897708116226</v>
      </c>
      <c r="AA28" s="1">
        <f t="shared" si="34"/>
        <v>26.133897708116226</v>
      </c>
      <c r="AB28" s="1">
        <f t="shared" si="35"/>
        <v>158.39920571522472</v>
      </c>
      <c r="AC28" s="1">
        <f t="shared" si="36"/>
        <v>22.390267968985803</v>
      </c>
      <c r="AD28" s="1">
        <f t="shared" si="37"/>
        <v>22.390267968985803</v>
      </c>
    </row>
    <row r="29" spans="1:30" ht="14.55" x14ac:dyDescent="0.35">
      <c r="A29" s="15" t="s">
        <v>58</v>
      </c>
      <c r="B29" s="4">
        <v>167</v>
      </c>
      <c r="C29" s="4">
        <v>143</v>
      </c>
      <c r="D29" s="4"/>
      <c r="E29" s="4">
        <v>191</v>
      </c>
      <c r="F29" s="4">
        <f t="shared" si="19"/>
        <v>501</v>
      </c>
      <c r="G29" s="4">
        <v>2</v>
      </c>
      <c r="H29" s="7">
        <f t="shared" si="20"/>
        <v>3</v>
      </c>
      <c r="L29" t="s">
        <v>13</v>
      </c>
      <c r="M29" s="1">
        <f t="shared" si="21"/>
        <v>15.705094714773292</v>
      </c>
      <c r="N29" s="1">
        <f t="shared" si="22"/>
        <v>24.235511135521776</v>
      </c>
      <c r="O29" s="1">
        <f t="shared" si="23"/>
        <v>20.349201458533944</v>
      </c>
      <c r="P29" s="1">
        <f t="shared" si="24"/>
        <v>16.181470884935027</v>
      </c>
      <c r="Q29" s="1">
        <f t="shared" si="25"/>
        <v>19.117819548441009</v>
      </c>
      <c r="R29" s="1"/>
      <c r="S29" s="1">
        <f t="shared" si="26"/>
        <v>149.79490528522672</v>
      </c>
      <c r="T29" s="1">
        <f t="shared" si="27"/>
        <v>15.705094714773292</v>
      </c>
      <c r="U29" s="1">
        <f t="shared" si="28"/>
        <v>15.705094714773292</v>
      </c>
      <c r="V29" s="1">
        <f t="shared" si="29"/>
        <v>169.49490528522671</v>
      </c>
      <c r="W29" s="1">
        <f t="shared" si="30"/>
        <v>24.235511135521776</v>
      </c>
      <c r="X29" s="1">
        <f t="shared" si="31"/>
        <v>24.235511135521776</v>
      </c>
      <c r="Y29" s="1">
        <f t="shared" si="32"/>
        <v>170.55079854146607</v>
      </c>
      <c r="Z29" s="1">
        <f t="shared" si="33"/>
        <v>20.349201458533944</v>
      </c>
      <c r="AA29" s="1">
        <f t="shared" si="34"/>
        <v>20.349201458533944</v>
      </c>
      <c r="AB29" s="1">
        <f t="shared" si="35"/>
        <v>168.21852911506497</v>
      </c>
      <c r="AC29" s="1">
        <f t="shared" si="36"/>
        <v>16.181470884935027</v>
      </c>
      <c r="AD29" s="1">
        <f t="shared" si="37"/>
        <v>16.181470884935027</v>
      </c>
    </row>
    <row r="30" spans="1:30" ht="14.55" x14ac:dyDescent="0.35">
      <c r="A30" s="15" t="s">
        <v>13</v>
      </c>
      <c r="B30" s="4">
        <v>191</v>
      </c>
      <c r="C30" s="4">
        <v>236</v>
      </c>
      <c r="D30" s="4">
        <v>194</v>
      </c>
      <c r="E30" s="4">
        <v>173</v>
      </c>
      <c r="F30" s="4">
        <f t="shared" si="19"/>
        <v>794</v>
      </c>
      <c r="G30" s="4">
        <v>2</v>
      </c>
      <c r="H30" s="7">
        <f t="shared" si="20"/>
        <v>4</v>
      </c>
      <c r="L30" t="s">
        <v>90</v>
      </c>
      <c r="M30" s="1">
        <f t="shared" si="21"/>
        <v>19.497543307076867</v>
      </c>
      <c r="N30" s="1">
        <f t="shared" si="22"/>
        <v>24.41852704013732</v>
      </c>
      <c r="O30" s="1">
        <f t="shared" si="23"/>
        <v>19.906392511198941</v>
      </c>
      <c r="P30" s="1">
        <f t="shared" si="24"/>
        <v>25.828103087352527</v>
      </c>
      <c r="Q30" s="1">
        <f t="shared" si="25"/>
        <v>22.412641486441416</v>
      </c>
      <c r="R30" s="1"/>
      <c r="S30" s="1">
        <f t="shared" si="26"/>
        <v>165.97864716911363</v>
      </c>
      <c r="T30" s="1">
        <f t="shared" si="27"/>
        <v>19.497543307076867</v>
      </c>
      <c r="U30" s="1">
        <f t="shared" si="28"/>
        <v>19.497543307076867</v>
      </c>
      <c r="V30" s="1">
        <f t="shared" si="29"/>
        <v>171.41154760201402</v>
      </c>
      <c r="W30" s="1">
        <f t="shared" si="30"/>
        <v>24.41852704013732</v>
      </c>
      <c r="X30" s="1">
        <f t="shared" si="31"/>
        <v>24.41852704013732</v>
      </c>
      <c r="Y30" s="1">
        <f t="shared" si="32"/>
        <v>154.18451657971016</v>
      </c>
      <c r="Z30" s="1">
        <f t="shared" si="33"/>
        <v>19.906392511198941</v>
      </c>
      <c r="AA30" s="1">
        <f t="shared" si="34"/>
        <v>19.906392511198941</v>
      </c>
      <c r="AB30" s="1">
        <f t="shared" si="35"/>
        <v>162.17189691264747</v>
      </c>
      <c r="AC30" s="1">
        <f t="shared" si="36"/>
        <v>25.828103087352527</v>
      </c>
      <c r="AD30" s="1">
        <f t="shared" si="37"/>
        <v>25.828103087352527</v>
      </c>
    </row>
    <row r="31" spans="1:30" ht="14.55" x14ac:dyDescent="0.35">
      <c r="A31" s="15" t="s">
        <v>90</v>
      </c>
      <c r="B31" s="4">
        <v>163</v>
      </c>
      <c r="C31" s="4">
        <v>223</v>
      </c>
      <c r="D31" s="4">
        <v>199</v>
      </c>
      <c r="E31" s="4">
        <v>188</v>
      </c>
      <c r="F31" s="4">
        <f t="shared" si="19"/>
        <v>773</v>
      </c>
      <c r="G31" s="4">
        <v>1</v>
      </c>
      <c r="H31" s="7">
        <f t="shared" si="20"/>
        <v>4</v>
      </c>
      <c r="L31" t="s">
        <v>22</v>
      </c>
      <c r="M31" s="1">
        <v>0</v>
      </c>
      <c r="N31" s="1">
        <f t="shared" si="22"/>
        <v>0</v>
      </c>
      <c r="O31" s="1">
        <f t="shared" si="23"/>
        <v>7.5</v>
      </c>
      <c r="P31" s="1">
        <f t="shared" si="24"/>
        <v>25</v>
      </c>
      <c r="Q31" s="1">
        <f t="shared" si="25"/>
        <v>8.125</v>
      </c>
      <c r="R31" s="1"/>
      <c r="S31" s="1">
        <f t="shared" si="26"/>
        <v>0</v>
      </c>
      <c r="T31" s="1">
        <f t="shared" si="27"/>
        <v>0</v>
      </c>
      <c r="U31" s="1">
        <f t="shared" si="28"/>
        <v>0</v>
      </c>
      <c r="V31" s="1">
        <f t="shared" si="29"/>
        <v>146</v>
      </c>
      <c r="W31" s="1">
        <f t="shared" si="30"/>
        <v>0</v>
      </c>
      <c r="X31" s="1">
        <f t="shared" si="31"/>
        <v>0</v>
      </c>
      <c r="Y31" s="1">
        <f t="shared" si="32"/>
        <v>163</v>
      </c>
      <c r="Z31" s="1">
        <f t="shared" si="33"/>
        <v>7.5</v>
      </c>
      <c r="AA31" s="1">
        <f t="shared" si="34"/>
        <v>7.5</v>
      </c>
      <c r="AB31" s="1">
        <f t="shared" si="35"/>
        <v>160</v>
      </c>
      <c r="AC31" s="1">
        <f t="shared" si="36"/>
        <v>25</v>
      </c>
      <c r="AD31" s="1">
        <f t="shared" si="37"/>
        <v>25</v>
      </c>
    </row>
    <row r="32" spans="1:30" ht="14.55" x14ac:dyDescent="0.35">
      <c r="A32" s="15" t="s">
        <v>22</v>
      </c>
      <c r="B32" s="4"/>
      <c r="C32" s="4"/>
      <c r="D32" s="4"/>
      <c r="E32" s="4"/>
      <c r="F32" s="4"/>
      <c r="G32" s="4"/>
      <c r="H32" s="7">
        <f t="shared" si="20"/>
        <v>0</v>
      </c>
      <c r="L32" t="s">
        <v>23</v>
      </c>
      <c r="M32" s="1">
        <v>0</v>
      </c>
      <c r="N32" s="1">
        <f t="shared" si="22"/>
        <v>0</v>
      </c>
      <c r="O32" s="1">
        <v>0</v>
      </c>
      <c r="P32" s="1">
        <v>0</v>
      </c>
      <c r="Q32" s="1">
        <f t="shared" si="25"/>
        <v>0</v>
      </c>
      <c r="R32" s="1"/>
      <c r="S32" s="1">
        <f t="shared" si="26"/>
        <v>0</v>
      </c>
      <c r="T32" s="1">
        <f t="shared" si="27"/>
        <v>0</v>
      </c>
      <c r="U32" s="1">
        <f t="shared" si="28"/>
        <v>0</v>
      </c>
      <c r="V32" s="1">
        <f t="shared" si="29"/>
        <v>138</v>
      </c>
      <c r="W32" s="1">
        <f t="shared" si="30"/>
        <v>0</v>
      </c>
      <c r="X32" s="1">
        <f t="shared" si="31"/>
        <v>0</v>
      </c>
      <c r="Y32" s="1">
        <f t="shared" si="32"/>
        <v>0</v>
      </c>
      <c r="Z32" s="1">
        <f t="shared" si="33"/>
        <v>0</v>
      </c>
      <c r="AA32" s="1">
        <f t="shared" si="34"/>
        <v>0</v>
      </c>
      <c r="AB32" s="1">
        <f t="shared" si="35"/>
        <v>0</v>
      </c>
      <c r="AC32" s="1">
        <f t="shared" si="36"/>
        <v>0</v>
      </c>
      <c r="AD32" s="1">
        <f t="shared" si="37"/>
        <v>0</v>
      </c>
    </row>
    <row r="33" spans="1:30" ht="14.55" x14ac:dyDescent="0.35">
      <c r="A33" s="15" t="s">
        <v>23</v>
      </c>
      <c r="B33" s="4"/>
      <c r="C33" s="4"/>
      <c r="D33" s="4"/>
      <c r="E33" s="4"/>
      <c r="F33" s="4"/>
      <c r="G33" s="4"/>
      <c r="H33" s="7">
        <f t="shared" si="20"/>
        <v>0</v>
      </c>
      <c r="L33" t="s">
        <v>113</v>
      </c>
      <c r="M33" s="1">
        <f t="shared" si="21"/>
        <v>0</v>
      </c>
      <c r="N33" s="1">
        <f t="shared" si="22"/>
        <v>0</v>
      </c>
      <c r="O33" s="1">
        <v>0</v>
      </c>
      <c r="P33" s="1">
        <f t="shared" si="24"/>
        <v>0</v>
      </c>
      <c r="Q33" s="1">
        <f t="shared" si="25"/>
        <v>0</v>
      </c>
      <c r="S33" s="1">
        <f t="shared" si="26"/>
        <v>148</v>
      </c>
      <c r="T33" s="1">
        <f t="shared" si="27"/>
        <v>0</v>
      </c>
      <c r="U33" s="1">
        <f t="shared" si="28"/>
        <v>0</v>
      </c>
      <c r="V33" s="1">
        <f t="shared" si="29"/>
        <v>126</v>
      </c>
      <c r="W33" s="1">
        <f t="shared" si="30"/>
        <v>0</v>
      </c>
      <c r="X33" s="1">
        <f t="shared" si="31"/>
        <v>0</v>
      </c>
      <c r="Y33" s="1">
        <f t="shared" si="32"/>
        <v>0</v>
      </c>
      <c r="Z33" s="1">
        <f t="shared" si="33"/>
        <v>0</v>
      </c>
      <c r="AA33" s="1">
        <f t="shared" si="34"/>
        <v>0</v>
      </c>
      <c r="AB33" s="1">
        <f t="shared" si="35"/>
        <v>145</v>
      </c>
      <c r="AC33" s="1">
        <f t="shared" si="36"/>
        <v>0</v>
      </c>
      <c r="AD33" s="1">
        <f t="shared" si="37"/>
        <v>0</v>
      </c>
    </row>
    <row r="34" spans="1:30" ht="15" thickBot="1" x14ac:dyDescent="0.4">
      <c r="A34" s="16" t="s">
        <v>113</v>
      </c>
      <c r="B34" s="10"/>
      <c r="C34" s="10"/>
      <c r="D34" s="10"/>
      <c r="E34" s="10"/>
      <c r="F34" s="10"/>
      <c r="G34" s="10"/>
      <c r="H34" s="11">
        <f t="shared" si="20"/>
        <v>0</v>
      </c>
    </row>
    <row r="35" spans="1:30" ht="15" thickBot="1" x14ac:dyDescent="0.4">
      <c r="A35" s="13" t="s">
        <v>43</v>
      </c>
      <c r="B35" s="17">
        <f>SUM(B22:B34)</f>
        <v>1509</v>
      </c>
      <c r="C35" s="17">
        <f t="shared" ref="C35" si="38">SUM(C22:C34)</f>
        <v>1497</v>
      </c>
      <c r="D35" s="17">
        <f t="shared" ref="D35" si="39">SUM(D22:D34)</f>
        <v>1414</v>
      </c>
      <c r="E35" s="17">
        <f t="shared" ref="E35" si="40">SUM(E22:E34)</f>
        <v>1420</v>
      </c>
      <c r="F35" s="17">
        <f t="shared" ref="F35" si="41">SUM(F22:F34)</f>
        <v>5840</v>
      </c>
      <c r="G35" s="17">
        <f>SUM(G22:G34)</f>
        <v>12</v>
      </c>
      <c r="H35" s="18">
        <f t="shared" ref="H35" si="42">SUM(H22:H34)</f>
        <v>32</v>
      </c>
    </row>
    <row r="36" spans="1:30" ht="15" thickBot="1" x14ac:dyDescent="0.4">
      <c r="L36" t="s">
        <v>6</v>
      </c>
      <c r="M36" t="s">
        <v>7</v>
      </c>
      <c r="N36" t="s">
        <v>8</v>
      </c>
      <c r="O36" t="s">
        <v>9</v>
      </c>
      <c r="P36" t="s">
        <v>10</v>
      </c>
      <c r="Q36" t="s">
        <v>11</v>
      </c>
      <c r="R36" t="s">
        <v>12</v>
      </c>
      <c r="S36" t="s">
        <v>58</v>
      </c>
      <c r="T36" t="s">
        <v>13</v>
      </c>
      <c r="U36" t="s">
        <v>90</v>
      </c>
      <c r="V36" t="s">
        <v>22</v>
      </c>
      <c r="W36" t="s">
        <v>23</v>
      </c>
      <c r="X36" t="s">
        <v>113</v>
      </c>
      <c r="Y36" t="s">
        <v>43</v>
      </c>
      <c r="AA36" t="s">
        <v>62</v>
      </c>
      <c r="AB36">
        <f>SUM(H2,H20,H38,H56,H74,H92,H111,H130,H149,H168,H186,H204,H222,H240,H258,H276,H294,H312,H330,H348,H366,H384,)</f>
        <v>47</v>
      </c>
      <c r="AC36" t="s">
        <v>64</v>
      </c>
      <c r="AD36">
        <f>AB36/88</f>
        <v>0.53409090909090906</v>
      </c>
    </row>
    <row r="37" spans="1:30" x14ac:dyDescent="0.3">
      <c r="A37" s="20">
        <v>41167</v>
      </c>
      <c r="B37" s="21"/>
      <c r="C37" s="21" t="s">
        <v>93</v>
      </c>
      <c r="D37" s="21"/>
      <c r="E37" s="21" t="s">
        <v>92</v>
      </c>
      <c r="F37" s="21"/>
      <c r="G37" s="21">
        <v>13</v>
      </c>
      <c r="H37" s="22">
        <v>7</v>
      </c>
      <c r="K37" t="s">
        <v>67</v>
      </c>
      <c r="L37" s="1">
        <f>L38</f>
        <v>20.994114281558062</v>
      </c>
      <c r="M37" s="1">
        <f t="shared" ref="M37:Y37" si="43">M38</f>
        <v>30.283692654898058</v>
      </c>
      <c r="N37" s="1">
        <f t="shared" si="43"/>
        <v>23.79156953972215</v>
      </c>
      <c r="O37" s="1">
        <f t="shared" si="43"/>
        <v>21.853044537445019</v>
      </c>
      <c r="P37" s="1">
        <f t="shared" si="43"/>
        <v>21.611330055710582</v>
      </c>
      <c r="Q37" s="1">
        <f t="shared" si="43"/>
        <v>22.532818091762572</v>
      </c>
      <c r="R37" s="1">
        <f t="shared" si="43"/>
        <v>19.239542614105982</v>
      </c>
      <c r="S37" s="1">
        <f t="shared" si="43"/>
        <v>20.936809690112771</v>
      </c>
      <c r="T37" s="1">
        <f t="shared" si="43"/>
        <v>22.303971126857245</v>
      </c>
      <c r="U37" s="1">
        <f t="shared" si="43"/>
        <v>0</v>
      </c>
      <c r="V37" s="1">
        <f t="shared" si="43"/>
        <v>15.848895860595462</v>
      </c>
      <c r="W37" s="1">
        <f t="shared" si="43"/>
        <v>21.77154105707724</v>
      </c>
      <c r="X37" s="1">
        <f t="shared" si="43"/>
        <v>0</v>
      </c>
      <c r="Y37" s="1">
        <f t="shared" si="43"/>
        <v>0</v>
      </c>
      <c r="AA37" t="s">
        <v>63</v>
      </c>
      <c r="AB37">
        <f>SUM(H38,H56,H74,H130,H186,H222,H240,H294,H312,H330,H384)</f>
        <v>17</v>
      </c>
      <c r="AC37" t="s">
        <v>65</v>
      </c>
      <c r="AD37">
        <f>AB37/44</f>
        <v>0.38636363636363635</v>
      </c>
    </row>
    <row r="38" spans="1:30" ht="15" thickBot="1" x14ac:dyDescent="0.4">
      <c r="A38" s="12" t="s">
        <v>17</v>
      </c>
      <c r="B38" s="23"/>
      <c r="C38" s="23"/>
      <c r="D38" s="23"/>
      <c r="E38" s="23"/>
      <c r="F38" s="23"/>
      <c r="G38" s="23" t="s">
        <v>44</v>
      </c>
      <c r="H38" s="24">
        <f>G37-(G53/2)</f>
        <v>3</v>
      </c>
      <c r="K38" t="s">
        <v>82</v>
      </c>
      <c r="L38" s="1">
        <f>M21</f>
        <v>20.994114281558062</v>
      </c>
      <c r="M38" s="1">
        <v>30.283692654898058</v>
      </c>
      <c r="N38" s="1">
        <v>23.79156953972215</v>
      </c>
      <c r="O38" s="1">
        <v>21.853044537445019</v>
      </c>
      <c r="P38" s="1">
        <v>21.611330055710582</v>
      </c>
      <c r="Q38" s="1">
        <v>22.532818091762572</v>
      </c>
      <c r="R38" s="1">
        <v>19.239542614105982</v>
      </c>
      <c r="S38" s="1">
        <v>20.936809690112771</v>
      </c>
      <c r="T38" s="1">
        <v>22.303971126857245</v>
      </c>
      <c r="U38" s="1">
        <v>0</v>
      </c>
      <c r="V38" s="1">
        <v>15.848895860595462</v>
      </c>
      <c r="W38" s="1">
        <v>21.77154105707724</v>
      </c>
      <c r="X38" s="1">
        <v>0</v>
      </c>
      <c r="Y38" s="1">
        <v>0</v>
      </c>
      <c r="AA38" t="s">
        <v>66</v>
      </c>
      <c r="AB38">
        <v>24</v>
      </c>
      <c r="AC38" t="s">
        <v>65</v>
      </c>
      <c r="AD38">
        <f>24/44</f>
        <v>0.54545454545454541</v>
      </c>
    </row>
    <row r="39" spans="1:30" ht="15" thickBot="1" x14ac:dyDescent="0.4">
      <c r="A39" s="25"/>
      <c r="B39" s="25" t="s">
        <v>0</v>
      </c>
      <c r="C39" s="25" t="s">
        <v>1</v>
      </c>
      <c r="D39" s="25" t="s">
        <v>2</v>
      </c>
      <c r="E39" s="25" t="s">
        <v>3</v>
      </c>
      <c r="F39" s="25" t="s">
        <v>4</v>
      </c>
      <c r="G39" s="25" t="s">
        <v>5</v>
      </c>
      <c r="H39" s="25" t="s">
        <v>42</v>
      </c>
      <c r="K39" t="s">
        <v>69</v>
      </c>
      <c r="L39" s="1">
        <f>L40-M21</f>
        <v>168.10112381368003</v>
      </c>
      <c r="M39" s="1">
        <f t="shared" ref="M39:Y39" si="44">M40-M38</f>
        <v>163.26176189055647</v>
      </c>
      <c r="N39" s="1">
        <f t="shared" si="44"/>
        <v>157.45843046027784</v>
      </c>
      <c r="O39" s="1">
        <f t="shared" si="44"/>
        <v>147.29695546255499</v>
      </c>
      <c r="P39" s="1">
        <f t="shared" si="44"/>
        <v>143.73866994428943</v>
      </c>
      <c r="Q39" s="1">
        <f t="shared" si="44"/>
        <v>150.37194381299932</v>
      </c>
      <c r="R39" s="1">
        <f t="shared" si="44"/>
        <v>109.09379071922736</v>
      </c>
      <c r="S39" s="1">
        <f t="shared" si="44"/>
        <v>157.25366650036344</v>
      </c>
      <c r="T39" s="1">
        <f t="shared" si="44"/>
        <v>143.19602887314275</v>
      </c>
      <c r="U39" s="1">
        <f t="shared" si="44"/>
        <v>185.2</v>
      </c>
      <c r="V39" s="1" t="e">
        <f t="shared" si="44"/>
        <v>#DIV/0!</v>
      </c>
      <c r="W39" s="1" t="e">
        <f t="shared" si="44"/>
        <v>#DIV/0!</v>
      </c>
      <c r="X39" s="1">
        <f t="shared" si="44"/>
        <v>148</v>
      </c>
      <c r="Y39" s="1">
        <f t="shared" si="44"/>
        <v>177.69886363636363</v>
      </c>
    </row>
    <row r="40" spans="1:30" ht="14.55" x14ac:dyDescent="0.35">
      <c r="A40" s="19" t="s">
        <v>6</v>
      </c>
      <c r="B40" s="5">
        <v>206</v>
      </c>
      <c r="C40" s="5">
        <v>185</v>
      </c>
      <c r="D40" s="5">
        <v>166</v>
      </c>
      <c r="E40" s="5">
        <v>188</v>
      </c>
      <c r="F40" s="5">
        <f t="shared" ref="F40:F49" si="45">SUM(B40:E40)</f>
        <v>745</v>
      </c>
      <c r="G40" s="5">
        <v>3</v>
      </c>
      <c r="H40" s="6">
        <f t="shared" ref="H40:H52" si="46">COUNT(B40:E40)</f>
        <v>4</v>
      </c>
      <c r="K40" t="s">
        <v>68</v>
      </c>
      <c r="L40" s="1">
        <f>$M$4/$Q$4</f>
        <v>189.0952380952381</v>
      </c>
      <c r="M40" s="1">
        <f>$M$5/$Q$5</f>
        <v>193.54545454545453</v>
      </c>
      <c r="N40" s="1">
        <f>$M$6/$Q$6</f>
        <v>181.25</v>
      </c>
      <c r="O40" s="1">
        <f>$M$7/$Q$7</f>
        <v>169.15</v>
      </c>
      <c r="P40" s="1">
        <f>$M$8/$Q$8</f>
        <v>165.35</v>
      </c>
      <c r="Q40" s="1">
        <f>$M$9/$Q$9</f>
        <v>172.9047619047619</v>
      </c>
      <c r="R40" s="1">
        <f>$M$10/$Q$10</f>
        <v>128.33333333333334</v>
      </c>
      <c r="S40" s="1">
        <f>$M$11/$Q$11</f>
        <v>178.1904761904762</v>
      </c>
      <c r="T40" s="1">
        <f>M12/Q12</f>
        <v>165.5</v>
      </c>
      <c r="U40" s="1">
        <f>N12/R12</f>
        <v>185.2</v>
      </c>
      <c r="V40" s="1" t="e">
        <f>$M$14/$Q$14</f>
        <v>#DIV/0!</v>
      </c>
      <c r="W40" s="1" t="e">
        <f>$M$15/$Q$15</f>
        <v>#DIV/0!</v>
      </c>
      <c r="X40" s="1">
        <f>$M$16/$Q$16</f>
        <v>148</v>
      </c>
      <c r="Y40" s="1">
        <f>$M$17/$Q$17</f>
        <v>177.69886363636363</v>
      </c>
    </row>
    <row r="41" spans="1:30" x14ac:dyDescent="0.3">
      <c r="A41" s="15" t="s">
        <v>7</v>
      </c>
      <c r="B41" s="4">
        <v>195</v>
      </c>
      <c r="C41" s="4">
        <v>191</v>
      </c>
      <c r="D41" s="4">
        <v>190</v>
      </c>
      <c r="E41" s="4">
        <v>171</v>
      </c>
      <c r="F41" s="4">
        <f t="shared" si="45"/>
        <v>747</v>
      </c>
      <c r="G41" s="4">
        <v>3</v>
      </c>
      <c r="H41" s="7">
        <f t="shared" si="46"/>
        <v>4</v>
      </c>
      <c r="K41" t="s">
        <v>70</v>
      </c>
      <c r="L41" s="1">
        <f>L42</f>
        <v>21.287471963223677</v>
      </c>
      <c r="M41" s="1">
        <f t="shared" ref="M41:Y41" si="47">M42</f>
        <v>18.800902183206379</v>
      </c>
      <c r="N41" s="1">
        <f t="shared" si="47"/>
        <v>20.61263899714427</v>
      </c>
      <c r="O41" s="1">
        <f t="shared" si="47"/>
        <v>23.811761799581316</v>
      </c>
      <c r="P41" s="1">
        <f t="shared" si="47"/>
        <v>25.666809773848836</v>
      </c>
      <c r="Q41" s="1">
        <f t="shared" si="47"/>
        <v>25.367098167143354</v>
      </c>
      <c r="R41" s="1">
        <f t="shared" si="47"/>
        <v>7.5369460363966754</v>
      </c>
      <c r="S41" s="1">
        <f t="shared" si="47"/>
        <v>19.436272983342079</v>
      </c>
      <c r="T41" s="1">
        <f t="shared" si="47"/>
        <v>20.003124755897513</v>
      </c>
      <c r="U41" s="1">
        <f t="shared" si="47"/>
        <v>0</v>
      </c>
      <c r="V41" s="1">
        <f t="shared" si="47"/>
        <v>17.951044537853502</v>
      </c>
      <c r="W41" s="1">
        <f t="shared" si="47"/>
        <v>6.5996632910744433</v>
      </c>
      <c r="X41" s="1">
        <f t="shared" si="47"/>
        <v>0</v>
      </c>
      <c r="Y41" s="1">
        <f t="shared" si="47"/>
        <v>0</v>
      </c>
    </row>
    <row r="42" spans="1:30" ht="14.55" x14ac:dyDescent="0.35">
      <c r="A42" s="15" t="s">
        <v>8</v>
      </c>
      <c r="B42" s="4">
        <v>180</v>
      </c>
      <c r="C42" s="4">
        <v>172</v>
      </c>
      <c r="D42" s="4">
        <v>193</v>
      </c>
      <c r="E42" s="4">
        <v>151</v>
      </c>
      <c r="F42" s="4">
        <f t="shared" si="45"/>
        <v>696</v>
      </c>
      <c r="G42" s="4">
        <v>2</v>
      </c>
      <c r="H42" s="7">
        <f t="shared" si="46"/>
        <v>4</v>
      </c>
      <c r="K42" t="s">
        <v>83</v>
      </c>
      <c r="L42" s="1">
        <f>N21</f>
        <v>21.287471963223677</v>
      </c>
      <c r="M42" s="1">
        <v>18.800902183206379</v>
      </c>
      <c r="N42" s="1">
        <v>20.61263899714427</v>
      </c>
      <c r="O42" s="1">
        <v>23.811761799581316</v>
      </c>
      <c r="P42" s="1">
        <v>25.666809773848836</v>
      </c>
      <c r="Q42" s="1">
        <v>25.367098167143354</v>
      </c>
      <c r="R42" s="1">
        <v>7.5369460363966754</v>
      </c>
      <c r="S42" s="1">
        <v>19.436272983342079</v>
      </c>
      <c r="T42" s="1">
        <v>20.003124755897513</v>
      </c>
      <c r="U42" s="1">
        <v>0</v>
      </c>
      <c r="V42" s="1">
        <v>17.951044537853502</v>
      </c>
      <c r="W42" s="1">
        <v>6.5996632910744433</v>
      </c>
      <c r="X42" s="1">
        <v>0</v>
      </c>
      <c r="Y42" s="1">
        <v>0</v>
      </c>
    </row>
    <row r="43" spans="1:30" ht="14.55" x14ac:dyDescent="0.35">
      <c r="A43" s="15" t="s">
        <v>9</v>
      </c>
      <c r="B43" s="4">
        <v>199</v>
      </c>
      <c r="C43" s="4">
        <v>194</v>
      </c>
      <c r="D43" s="4">
        <v>190</v>
      </c>
      <c r="E43" s="4">
        <v>138</v>
      </c>
      <c r="F43" s="4">
        <f t="shared" si="45"/>
        <v>721</v>
      </c>
      <c r="G43" s="4">
        <v>2</v>
      </c>
      <c r="H43" s="7">
        <f t="shared" si="46"/>
        <v>4</v>
      </c>
      <c r="K43" t="s">
        <v>72</v>
      </c>
      <c r="L43" s="1">
        <f t="shared" ref="L43:Y43" si="48">L44-L42</f>
        <v>165.9982423224906</v>
      </c>
      <c r="M43" s="1">
        <f t="shared" si="48"/>
        <v>162.51727963497544</v>
      </c>
      <c r="N43" s="1">
        <f t="shared" si="48"/>
        <v>155.76236100285573</v>
      </c>
      <c r="O43" s="1">
        <f t="shared" si="48"/>
        <v>145.78823820041868</v>
      </c>
      <c r="P43" s="1">
        <f t="shared" si="48"/>
        <v>141.75424285773013</v>
      </c>
      <c r="Q43" s="1">
        <f t="shared" si="48"/>
        <v>158.87099707095189</v>
      </c>
      <c r="R43" s="1">
        <f t="shared" si="48"/>
        <v>161.46305396360333</v>
      </c>
      <c r="S43" s="1">
        <f t="shared" si="48"/>
        <v>161.87951649034216</v>
      </c>
      <c r="T43" s="1">
        <f t="shared" si="48"/>
        <v>165.19687524410247</v>
      </c>
      <c r="U43" s="1">
        <f t="shared" si="48"/>
        <v>0</v>
      </c>
      <c r="V43" s="1">
        <f t="shared" si="48"/>
        <v>128.04895546214649</v>
      </c>
      <c r="W43" s="1">
        <f t="shared" si="48"/>
        <v>131.40033670892555</v>
      </c>
      <c r="X43" s="1">
        <f t="shared" si="48"/>
        <v>126</v>
      </c>
      <c r="Y43" s="1">
        <f t="shared" si="48"/>
        <v>179.54545454545453</v>
      </c>
    </row>
    <row r="44" spans="1:30" ht="14.55" x14ac:dyDescent="0.35">
      <c r="A44" s="15" t="s">
        <v>10</v>
      </c>
      <c r="B44" s="4"/>
      <c r="C44" s="4"/>
      <c r="D44" s="4"/>
      <c r="E44" s="4"/>
      <c r="F44" s="4">
        <f t="shared" si="45"/>
        <v>0</v>
      </c>
      <c r="G44" s="4">
        <v>0</v>
      </c>
      <c r="H44" s="7">
        <f t="shared" si="46"/>
        <v>0</v>
      </c>
      <c r="K44" t="s">
        <v>71</v>
      </c>
      <c r="L44" s="1">
        <f>$N$4/$R$4</f>
        <v>187.28571428571428</v>
      </c>
      <c r="M44" s="1">
        <f>$N$5/$R$5</f>
        <v>181.31818181818181</v>
      </c>
      <c r="N44" s="1">
        <f>$N$6/$R$6</f>
        <v>176.375</v>
      </c>
      <c r="O44" s="1">
        <f>$N$7/$R$7</f>
        <v>169.6</v>
      </c>
      <c r="P44" s="1">
        <f>$N$8/$R$8</f>
        <v>167.42105263157896</v>
      </c>
      <c r="Q44" s="1">
        <f>$N$9/$R$9</f>
        <v>184.23809523809524</v>
      </c>
      <c r="R44" s="1">
        <f>$N$10/$R$10</f>
        <v>169</v>
      </c>
      <c r="S44" s="1">
        <f>$N$11/$R$11</f>
        <v>181.31578947368422</v>
      </c>
      <c r="T44" s="1">
        <f>$N$12/$R$12</f>
        <v>185.2</v>
      </c>
      <c r="U44" s="1">
        <v>0</v>
      </c>
      <c r="V44" s="1">
        <f>$N$14/$R$14</f>
        <v>146</v>
      </c>
      <c r="W44" s="1">
        <f>$N$15/$R$15</f>
        <v>138</v>
      </c>
      <c r="X44" s="1">
        <f>$N$16/$R$16</f>
        <v>126</v>
      </c>
      <c r="Y44" s="1">
        <f>$N$17/$R$17</f>
        <v>179.54545454545453</v>
      </c>
    </row>
    <row r="45" spans="1:30" x14ac:dyDescent="0.3">
      <c r="A45" s="15" t="s">
        <v>11</v>
      </c>
      <c r="B45" s="4">
        <v>189</v>
      </c>
      <c r="C45" s="4">
        <v>183</v>
      </c>
      <c r="D45" s="4">
        <v>200</v>
      </c>
      <c r="E45" s="4">
        <v>203</v>
      </c>
      <c r="F45" s="4">
        <f t="shared" si="45"/>
        <v>775</v>
      </c>
      <c r="G45" s="4">
        <v>3</v>
      </c>
      <c r="H45" s="7">
        <f t="shared" si="46"/>
        <v>4</v>
      </c>
      <c r="K45" t="s">
        <v>73</v>
      </c>
      <c r="L45" s="1">
        <f>L46</f>
        <v>21.087873593570613</v>
      </c>
      <c r="M45" s="1">
        <f t="shared" ref="M45:Y45" si="49">M46</f>
        <v>21.146825024499069</v>
      </c>
      <c r="N45" s="1">
        <f t="shared" si="49"/>
        <v>26.549801633138483</v>
      </c>
      <c r="O45" s="1">
        <f t="shared" si="49"/>
        <v>21.312471777980075</v>
      </c>
      <c r="P45" s="1">
        <f t="shared" si="49"/>
        <v>24.132040359257367</v>
      </c>
      <c r="Q45" s="1">
        <f t="shared" si="49"/>
        <v>21.378201514626994</v>
      </c>
      <c r="R45" s="1">
        <f t="shared" si="49"/>
        <v>22.130923563597108</v>
      </c>
      <c r="S45" s="1">
        <f t="shared" si="49"/>
        <v>26.443524727237101</v>
      </c>
      <c r="T45" s="1">
        <f t="shared" si="49"/>
        <v>21.698124198879498</v>
      </c>
      <c r="U45" s="1">
        <f t="shared" si="49"/>
        <v>0</v>
      </c>
      <c r="V45" s="1">
        <f t="shared" si="49"/>
        <v>26.022826518270456</v>
      </c>
      <c r="W45" s="1">
        <f t="shared" si="49"/>
        <v>7.8740078740118111</v>
      </c>
      <c r="X45" s="1">
        <f t="shared" si="49"/>
        <v>20.401524997465806</v>
      </c>
      <c r="Y45" s="1">
        <f t="shared" si="49"/>
        <v>0</v>
      </c>
    </row>
    <row r="46" spans="1:30" ht="14.55" x14ac:dyDescent="0.35">
      <c r="A46" s="15" t="s">
        <v>12</v>
      </c>
      <c r="B46" s="4"/>
      <c r="C46" s="4"/>
      <c r="D46" s="4"/>
      <c r="E46" s="4"/>
      <c r="F46" s="4"/>
      <c r="G46" s="4"/>
      <c r="H46" s="7">
        <f t="shared" si="46"/>
        <v>0</v>
      </c>
      <c r="K46" t="s">
        <v>84</v>
      </c>
      <c r="L46" s="1">
        <v>21.087873593570613</v>
      </c>
      <c r="M46" s="1">
        <v>21.146825024499069</v>
      </c>
      <c r="N46" s="1">
        <v>26.549801633138483</v>
      </c>
      <c r="O46" s="1">
        <v>21.312471777980075</v>
      </c>
      <c r="P46" s="1">
        <v>24.132040359257367</v>
      </c>
      <c r="Q46" s="1">
        <v>21.378201514626994</v>
      </c>
      <c r="R46" s="1">
        <v>22.130923563597108</v>
      </c>
      <c r="S46" s="1">
        <v>26.443524727237101</v>
      </c>
      <c r="T46" s="1">
        <v>21.698124198879498</v>
      </c>
      <c r="U46" s="1">
        <v>0</v>
      </c>
      <c r="V46" s="1">
        <v>26.022826518270456</v>
      </c>
      <c r="W46" s="1">
        <v>7.8740078740118111</v>
      </c>
      <c r="X46" s="1">
        <v>20.401524997465806</v>
      </c>
      <c r="Y46" s="1">
        <v>0</v>
      </c>
    </row>
    <row r="47" spans="1:30" ht="14.55" x14ac:dyDescent="0.35">
      <c r="A47" s="15" t="s">
        <v>58</v>
      </c>
      <c r="B47" s="4">
        <v>192</v>
      </c>
      <c r="C47" s="4">
        <v>174</v>
      </c>
      <c r="D47" s="4">
        <v>248</v>
      </c>
      <c r="E47" s="4">
        <v>186</v>
      </c>
      <c r="F47" s="4">
        <f t="shared" si="45"/>
        <v>800</v>
      </c>
      <c r="G47" s="4">
        <v>2</v>
      </c>
      <c r="H47" s="7">
        <f t="shared" si="46"/>
        <v>4</v>
      </c>
      <c r="K47" t="s">
        <v>75</v>
      </c>
      <c r="L47" s="1">
        <f t="shared" ref="L47:Y47" si="50">L48-L46</f>
        <v>167.13939913370211</v>
      </c>
      <c r="M47" s="1">
        <f t="shared" si="50"/>
        <v>170.53499315731912</v>
      </c>
      <c r="N47" s="1">
        <f t="shared" si="50"/>
        <v>152.18353170019483</v>
      </c>
      <c r="O47" s="1">
        <f t="shared" si="50"/>
        <v>145.27576351613757</v>
      </c>
      <c r="P47" s="1">
        <f t="shared" si="50"/>
        <v>134.58224535502836</v>
      </c>
      <c r="Q47" s="1">
        <f t="shared" si="50"/>
        <v>160.05036991394442</v>
      </c>
      <c r="R47" s="1">
        <f t="shared" si="50"/>
        <v>125.2690764364029</v>
      </c>
      <c r="S47" s="1">
        <f t="shared" si="50"/>
        <v>148.13542264118394</v>
      </c>
      <c r="T47" s="1">
        <f t="shared" si="50"/>
        <v>169.20187580112051</v>
      </c>
      <c r="U47" s="1">
        <f t="shared" si="50"/>
        <v>174.09090909090909</v>
      </c>
      <c r="V47" s="1">
        <f t="shared" si="50"/>
        <v>144.47717348172955</v>
      </c>
      <c r="W47" s="1" t="e">
        <f t="shared" si="50"/>
        <v>#DIV/0!</v>
      </c>
      <c r="X47" s="1" t="e">
        <f t="shared" si="50"/>
        <v>#DIV/0!</v>
      </c>
      <c r="Y47" s="1">
        <f t="shared" si="50"/>
        <v>176.97727272727272</v>
      </c>
    </row>
    <row r="48" spans="1:30" ht="14.55" x14ac:dyDescent="0.35">
      <c r="A48" s="15" t="s">
        <v>13</v>
      </c>
      <c r="B48" s="4">
        <v>158</v>
      </c>
      <c r="C48" s="4">
        <v>176</v>
      </c>
      <c r="D48" s="4">
        <v>242</v>
      </c>
      <c r="E48" s="4">
        <v>202</v>
      </c>
      <c r="F48" s="4">
        <f t="shared" si="45"/>
        <v>778</v>
      </c>
      <c r="G48" s="4">
        <v>2</v>
      </c>
      <c r="H48" s="7">
        <f t="shared" si="46"/>
        <v>4</v>
      </c>
      <c r="K48" t="s">
        <v>74</v>
      </c>
      <c r="L48" s="1">
        <f>$O$4/$S$4</f>
        <v>188.22727272727272</v>
      </c>
      <c r="M48" s="1">
        <f>$O$5/$S$5</f>
        <v>191.68181818181819</v>
      </c>
      <c r="N48" s="1">
        <f>$O$6/$S$6</f>
        <v>178.73333333333332</v>
      </c>
      <c r="O48" s="1">
        <f>$O$7/$S$7</f>
        <v>166.58823529411765</v>
      </c>
      <c r="P48" s="1">
        <f>$O$8/$S$8</f>
        <v>158.71428571428572</v>
      </c>
      <c r="Q48" s="1">
        <f>$O$9/$S$9</f>
        <v>181.42857142857142</v>
      </c>
      <c r="R48" s="1">
        <f>$O$10/$S$10</f>
        <v>147.4</v>
      </c>
      <c r="S48" s="1">
        <f>$O$11/$S$11</f>
        <v>174.57894736842104</v>
      </c>
      <c r="T48" s="1">
        <f>$O$12/$S$12</f>
        <v>190.9</v>
      </c>
      <c r="U48" s="1">
        <f>$O$13/$S$13</f>
        <v>174.09090909090909</v>
      </c>
      <c r="V48" s="1">
        <f>$O$14/$S$14</f>
        <v>170.5</v>
      </c>
      <c r="W48" s="1" t="e">
        <f>$O$15/$S$15</f>
        <v>#DIV/0!</v>
      </c>
      <c r="X48" s="1" t="e">
        <f>$O$16/$S$16</f>
        <v>#DIV/0!</v>
      </c>
      <c r="Y48" s="1">
        <f>$O$17/$S$17</f>
        <v>176.97727272727272</v>
      </c>
    </row>
    <row r="49" spans="1:25" x14ac:dyDescent="0.3">
      <c r="A49" s="15" t="s">
        <v>90</v>
      </c>
      <c r="B49" s="4">
        <v>195</v>
      </c>
      <c r="C49" s="4">
        <v>238</v>
      </c>
      <c r="D49" s="4">
        <v>200</v>
      </c>
      <c r="E49" s="4">
        <v>174</v>
      </c>
      <c r="F49" s="4">
        <f t="shared" si="45"/>
        <v>807</v>
      </c>
      <c r="G49" s="4">
        <v>3</v>
      </c>
      <c r="H49" s="7">
        <f t="shared" si="46"/>
        <v>4</v>
      </c>
      <c r="K49" t="s">
        <v>76</v>
      </c>
      <c r="L49" s="1">
        <f>L50</f>
        <v>22.420936927309988</v>
      </c>
      <c r="M49" s="1">
        <f t="shared" ref="M49:Y49" si="51">M50</f>
        <v>26.197315124414775</v>
      </c>
      <c r="N49" s="1">
        <f t="shared" si="51"/>
        <v>24.048888341686695</v>
      </c>
      <c r="O49" s="1">
        <f t="shared" si="51"/>
        <v>24.684990691351267</v>
      </c>
      <c r="P49" s="1">
        <f t="shared" si="51"/>
        <v>27.78801097090269</v>
      </c>
      <c r="Q49" s="1">
        <f t="shared" si="51"/>
        <v>24.261388221797066</v>
      </c>
      <c r="R49" s="1">
        <f t="shared" si="51"/>
        <v>21.670472422169297</v>
      </c>
      <c r="S49" s="1">
        <f t="shared" si="51"/>
        <v>26.867219804066067</v>
      </c>
      <c r="T49" s="1">
        <f t="shared" si="51"/>
        <v>18.548816505373058</v>
      </c>
      <c r="U49" s="1">
        <f t="shared" si="51"/>
        <v>0</v>
      </c>
      <c r="V49" s="1">
        <f t="shared" si="51"/>
        <v>25.753640519351823</v>
      </c>
      <c r="W49" s="1">
        <f t="shared" si="51"/>
        <v>23.562417108607512</v>
      </c>
      <c r="X49" s="1">
        <f t="shared" si="51"/>
        <v>12.832251036613439</v>
      </c>
      <c r="Y49" s="1">
        <f t="shared" si="51"/>
        <v>0</v>
      </c>
    </row>
    <row r="50" spans="1:25" ht="14.55" x14ac:dyDescent="0.35">
      <c r="A50" s="15" t="s">
        <v>22</v>
      </c>
      <c r="B50" s="4"/>
      <c r="C50" s="4"/>
      <c r="D50" s="4"/>
      <c r="E50" s="4"/>
      <c r="F50" s="4"/>
      <c r="G50" s="4"/>
      <c r="H50" s="7">
        <f t="shared" si="46"/>
        <v>0</v>
      </c>
      <c r="K50" t="s">
        <v>85</v>
      </c>
      <c r="L50" s="1">
        <v>22.420936927309988</v>
      </c>
      <c r="M50" s="1">
        <v>26.197315124414775</v>
      </c>
      <c r="N50" s="1">
        <v>24.048888341686695</v>
      </c>
      <c r="O50" s="1">
        <v>24.684990691351267</v>
      </c>
      <c r="P50" s="1">
        <v>27.78801097090269</v>
      </c>
      <c r="Q50" s="1">
        <v>24.261388221797066</v>
      </c>
      <c r="R50" s="1">
        <v>21.670472422169297</v>
      </c>
      <c r="S50" s="1">
        <v>26.867219804066067</v>
      </c>
      <c r="T50" s="1">
        <v>18.548816505373058</v>
      </c>
      <c r="U50" s="1">
        <v>0</v>
      </c>
      <c r="V50" s="1">
        <v>25.753640519351823</v>
      </c>
      <c r="W50" s="1">
        <v>23.562417108607512</v>
      </c>
      <c r="X50" s="1">
        <v>12.832251036613439</v>
      </c>
      <c r="Y50" s="1">
        <v>0</v>
      </c>
    </row>
    <row r="51" spans="1:25" ht="14.55" x14ac:dyDescent="0.35">
      <c r="A51" s="15" t="s">
        <v>23</v>
      </c>
      <c r="B51" s="4"/>
      <c r="C51" s="4"/>
      <c r="D51" s="4"/>
      <c r="E51" s="4"/>
      <c r="F51" s="4"/>
      <c r="G51" s="4"/>
      <c r="H51" s="7">
        <f t="shared" si="46"/>
        <v>0</v>
      </c>
      <c r="K51" t="s">
        <v>78</v>
      </c>
      <c r="L51" s="1">
        <f t="shared" ref="L51:Y51" si="52">L52-L50</f>
        <v>167.53144402507098</v>
      </c>
      <c r="M51" s="1">
        <f t="shared" si="52"/>
        <v>154.52995760285793</v>
      </c>
      <c r="N51" s="1">
        <f t="shared" si="52"/>
        <v>163.08444499164662</v>
      </c>
      <c r="O51" s="1">
        <f t="shared" si="52"/>
        <v>146.81500930864874</v>
      </c>
      <c r="P51" s="1">
        <f t="shared" si="52"/>
        <v>151.45008426719255</v>
      </c>
      <c r="Q51" s="1">
        <f t="shared" si="52"/>
        <v>150.60224814183931</v>
      </c>
      <c r="R51" s="1">
        <f t="shared" si="52"/>
        <v>140.52952757783069</v>
      </c>
      <c r="S51" s="1">
        <f t="shared" si="52"/>
        <v>153.92225388014447</v>
      </c>
      <c r="T51" s="1">
        <f t="shared" si="52"/>
        <v>165.85118349462695</v>
      </c>
      <c r="U51" s="1">
        <f t="shared" si="52"/>
        <v>188</v>
      </c>
      <c r="V51" s="1">
        <f t="shared" si="52"/>
        <v>159.24635948064818</v>
      </c>
      <c r="W51" s="1" t="e">
        <f t="shared" si="52"/>
        <v>#DIV/0!</v>
      </c>
      <c r="X51" s="1">
        <f t="shared" si="52"/>
        <v>132.16774896338657</v>
      </c>
      <c r="Y51" s="1">
        <f t="shared" si="52"/>
        <v>181.06818181818181</v>
      </c>
    </row>
    <row r="52" spans="1:25" ht="15" thickBot="1" x14ac:dyDescent="0.4">
      <c r="A52" s="16" t="s">
        <v>113</v>
      </c>
      <c r="B52" s="10"/>
      <c r="C52" s="10"/>
      <c r="D52" s="10"/>
      <c r="E52" s="10"/>
      <c r="F52" s="10"/>
      <c r="G52" s="10"/>
      <c r="H52" s="11">
        <f t="shared" si="46"/>
        <v>0</v>
      </c>
      <c r="K52" t="s">
        <v>77</v>
      </c>
      <c r="L52" s="1">
        <f>$P$4/$T$4</f>
        <v>189.95238095238096</v>
      </c>
      <c r="M52" s="1">
        <f>$P$5/$T$5</f>
        <v>180.72727272727272</v>
      </c>
      <c r="N52" s="1">
        <f>$P$6/$T$6</f>
        <v>187.13333333333333</v>
      </c>
      <c r="O52" s="1">
        <f>$P$7/$T$7</f>
        <v>171.5</v>
      </c>
      <c r="P52" s="1">
        <f>$P$8/$T$8</f>
        <v>179.23809523809524</v>
      </c>
      <c r="Q52" s="1">
        <f>$P$9/$T$9</f>
        <v>174.86363636363637</v>
      </c>
      <c r="R52" s="1">
        <f>$P$10/$T$10</f>
        <v>162.19999999999999</v>
      </c>
      <c r="S52" s="1">
        <f>$P$11/$T$11</f>
        <v>180.78947368421052</v>
      </c>
      <c r="T52" s="1">
        <f>$P$12/$T$12</f>
        <v>184.4</v>
      </c>
      <c r="U52" s="1">
        <f>$P$13/$T$13</f>
        <v>188</v>
      </c>
      <c r="V52" s="1">
        <f>$P$14/$T$14</f>
        <v>185</v>
      </c>
      <c r="W52" s="1" t="e">
        <f>$P$15/$T$15</f>
        <v>#DIV/0!</v>
      </c>
      <c r="X52" s="1">
        <f>$P$16/$T$16</f>
        <v>145</v>
      </c>
      <c r="Y52" s="1">
        <f>$P$17/$T$17</f>
        <v>181.06818181818181</v>
      </c>
    </row>
    <row r="53" spans="1:25" ht="15" thickBot="1" x14ac:dyDescent="0.35">
      <c r="A53" s="13" t="s">
        <v>43</v>
      </c>
      <c r="B53" s="17">
        <f>SUM(B40:B52)</f>
        <v>1514</v>
      </c>
      <c r="C53" s="17">
        <f t="shared" ref="C53" si="53">SUM(C40:C52)</f>
        <v>1513</v>
      </c>
      <c r="D53" s="17">
        <f t="shared" ref="D53" si="54">SUM(D40:D52)</f>
        <v>1629</v>
      </c>
      <c r="E53" s="17">
        <f t="shared" ref="E53" si="55">SUM(E40:E52)</f>
        <v>1413</v>
      </c>
      <c r="F53" s="17">
        <f t="shared" ref="F53" si="56">SUM(F40:F52)</f>
        <v>6069</v>
      </c>
      <c r="G53" s="17">
        <f>SUM(G40:G52)</f>
        <v>20</v>
      </c>
      <c r="H53" s="18">
        <f t="shared" ref="H53" si="57">SUM(H40:H52)</f>
        <v>32</v>
      </c>
      <c r="K53" t="s">
        <v>79</v>
      </c>
      <c r="L53" s="1">
        <f>L54</f>
        <v>23.891068819122928</v>
      </c>
      <c r="M53" s="1">
        <f t="shared" ref="M53:Y53" si="58">M54</f>
        <v>24.107183746754568</v>
      </c>
      <c r="N53" s="1">
        <f t="shared" si="58"/>
        <v>23.750724627922899</v>
      </c>
      <c r="O53" s="1">
        <f t="shared" si="58"/>
        <v>22.915567201589418</v>
      </c>
      <c r="P53" s="1">
        <f t="shared" si="58"/>
        <v>24.799547789929868</v>
      </c>
      <c r="Q53" s="1">
        <f t="shared" si="58"/>
        <v>23.384876498832497</v>
      </c>
      <c r="R53" s="1">
        <f t="shared" si="58"/>
        <v>17.644471159067265</v>
      </c>
      <c r="S53" s="1">
        <f t="shared" si="58"/>
        <v>23.420956801189504</v>
      </c>
      <c r="T53" s="1">
        <f t="shared" si="58"/>
        <v>20.638509146751829</v>
      </c>
      <c r="U53" s="1">
        <f t="shared" si="58"/>
        <v>0</v>
      </c>
      <c r="V53" s="1">
        <f t="shared" si="58"/>
        <v>21.394101859017812</v>
      </c>
      <c r="W53" s="1">
        <f t="shared" si="58"/>
        <v>14.951907332692752</v>
      </c>
      <c r="X53" s="1">
        <f t="shared" si="58"/>
        <v>8.3084440085198104</v>
      </c>
      <c r="Y53" s="1">
        <f t="shared" si="58"/>
        <v>0</v>
      </c>
    </row>
    <row r="54" spans="1:25" ht="15" thickBot="1" x14ac:dyDescent="0.4">
      <c r="K54" t="s">
        <v>86</v>
      </c>
      <c r="L54" s="1">
        <v>23.891068819122928</v>
      </c>
      <c r="M54" s="1">
        <v>24.107183746754568</v>
      </c>
      <c r="N54" s="1">
        <v>23.750724627922899</v>
      </c>
      <c r="O54" s="1">
        <v>22.915567201589418</v>
      </c>
      <c r="P54" s="1">
        <v>24.799547789929868</v>
      </c>
      <c r="Q54" s="1">
        <v>23.384876498832497</v>
      </c>
      <c r="R54" s="1">
        <v>17.644471159067265</v>
      </c>
      <c r="S54" s="1">
        <v>23.420956801189504</v>
      </c>
      <c r="T54" s="1">
        <v>20.638509146751829</v>
      </c>
      <c r="U54" s="1">
        <v>0</v>
      </c>
      <c r="V54" s="1">
        <v>21.394101859017812</v>
      </c>
      <c r="W54" s="1">
        <v>14.951907332692752</v>
      </c>
      <c r="X54" s="1">
        <v>8.3084440085198104</v>
      </c>
      <c r="Y54" s="1"/>
    </row>
    <row r="55" spans="1:25" x14ac:dyDescent="0.3">
      <c r="A55" s="20">
        <v>41174</v>
      </c>
      <c r="B55" s="21"/>
      <c r="C55" s="21" t="s">
        <v>94</v>
      </c>
      <c r="D55" s="21"/>
      <c r="E55" s="21" t="s">
        <v>16</v>
      </c>
      <c r="F55" s="21"/>
      <c r="G55" s="21">
        <v>4</v>
      </c>
      <c r="H55" s="22">
        <v>16</v>
      </c>
      <c r="K55" t="s">
        <v>81</v>
      </c>
      <c r="L55" s="1">
        <f t="shared" ref="L55:Y55" si="59">L56-L54</f>
        <v>164.74908269602861</v>
      </c>
      <c r="M55" s="1">
        <f t="shared" si="59"/>
        <v>162.71099807142724</v>
      </c>
      <c r="N55" s="1">
        <f t="shared" si="59"/>
        <v>157.12219203874378</v>
      </c>
      <c r="O55" s="1">
        <f t="shared" si="59"/>
        <v>146.29399162193999</v>
      </c>
      <c r="P55" s="1">
        <f t="shared" si="59"/>
        <v>142.88131060606011</v>
      </c>
      <c r="Q55" s="1">
        <f t="shared" si="59"/>
        <v>154.97388973493372</v>
      </c>
      <c r="R55" s="1">
        <f t="shared" si="59"/>
        <v>134.08886217426607</v>
      </c>
      <c r="S55" s="1">
        <f t="shared" si="59"/>
        <v>155.29771487800849</v>
      </c>
      <c r="T55" s="1">
        <f t="shared" si="59"/>
        <v>160.86149085324817</v>
      </c>
      <c r="U55" s="1">
        <f t="shared" si="59"/>
        <v>181.04545454545456</v>
      </c>
      <c r="V55" s="1">
        <f t="shared" si="59"/>
        <v>103.98089814098219</v>
      </c>
      <c r="W55" s="1">
        <f t="shared" si="59"/>
        <v>19.548092667307248</v>
      </c>
      <c r="X55" s="1">
        <f t="shared" si="59"/>
        <v>96.441555991480186</v>
      </c>
      <c r="Y55" s="1">
        <f t="shared" si="59"/>
        <v>178.82244318181819</v>
      </c>
    </row>
    <row r="56" spans="1:25" ht="15" thickBot="1" x14ac:dyDescent="0.4">
      <c r="A56" s="12" t="s">
        <v>18</v>
      </c>
      <c r="B56" s="23"/>
      <c r="C56" s="23"/>
      <c r="D56" s="23"/>
      <c r="E56" s="23"/>
      <c r="F56" s="23"/>
      <c r="G56" s="23" t="s">
        <v>44</v>
      </c>
      <c r="H56" s="24">
        <f>G55-(G71/2)</f>
        <v>0</v>
      </c>
      <c r="K56" t="s">
        <v>80</v>
      </c>
      <c r="L56" s="1">
        <f>SUM($U$4:$X$4)/4</f>
        <v>188.64015151515153</v>
      </c>
      <c r="M56" s="1">
        <f>SUM($U$5:$X$5)/4</f>
        <v>186.81818181818181</v>
      </c>
      <c r="N56" s="1">
        <f>SUM($U$6:$X$6)/4</f>
        <v>180.87291666666667</v>
      </c>
      <c r="O56" s="1">
        <f>SUM($U$7:$X$7)/4</f>
        <v>169.20955882352942</v>
      </c>
      <c r="P56" s="1">
        <f>SUM($U$8:$X$8)/4</f>
        <v>167.68085839598999</v>
      </c>
      <c r="Q56" s="1">
        <f>SUM($U$9:$X$9)/4</f>
        <v>178.35876623376623</v>
      </c>
      <c r="R56" s="1">
        <f>SUM($U$10:$X$10)/4</f>
        <v>151.73333333333335</v>
      </c>
      <c r="S56" s="1">
        <f>SUM($U$11:$X$11)/4</f>
        <v>178.718671679198</v>
      </c>
      <c r="T56" s="1">
        <f>SUM($U$12:$X$12)/4</f>
        <v>181.5</v>
      </c>
      <c r="U56" s="1">
        <f>SUM($W$13:$X$13)/2</f>
        <v>181.04545454545456</v>
      </c>
      <c r="V56" s="1">
        <f>SUM($U$14:$X$14)/4</f>
        <v>125.375</v>
      </c>
      <c r="W56" s="1">
        <f>SUM($U$15:$X$15)/4</f>
        <v>34.5</v>
      </c>
      <c r="X56" s="1">
        <f>SUM($U$16:$X$16)/4</f>
        <v>104.75</v>
      </c>
      <c r="Y56" s="1">
        <f>SUM($U$17:$X$17)/4</f>
        <v>178.82244318181819</v>
      </c>
    </row>
    <row r="57" spans="1:25" ht="15" thickBot="1" x14ac:dyDescent="0.4">
      <c r="A57" s="25"/>
      <c r="B57" s="25" t="s">
        <v>0</v>
      </c>
      <c r="C57" s="25" t="s">
        <v>1</v>
      </c>
      <c r="D57" s="25" t="s">
        <v>2</v>
      </c>
      <c r="E57" s="25" t="s">
        <v>3</v>
      </c>
      <c r="F57" s="25" t="s">
        <v>4</v>
      </c>
      <c r="G57" s="25" t="s">
        <v>5</v>
      </c>
      <c r="H57" s="25" t="s">
        <v>42</v>
      </c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5" thickBot="1" x14ac:dyDescent="0.4">
      <c r="A58" s="19" t="s">
        <v>6</v>
      </c>
      <c r="B58" s="5">
        <v>175</v>
      </c>
      <c r="C58" s="5">
        <v>232</v>
      </c>
      <c r="D58" s="5">
        <v>168</v>
      </c>
      <c r="E58" s="5">
        <v>170</v>
      </c>
      <c r="F58" s="5">
        <f t="shared" ref="F58:F67" si="60">SUM(B58:E58)</f>
        <v>745</v>
      </c>
      <c r="G58" s="5">
        <v>1</v>
      </c>
      <c r="H58" s="6">
        <f t="shared" ref="H58:H70" si="61">COUNT(B58:E58)</f>
        <v>4</v>
      </c>
    </row>
    <row r="59" spans="1:25" ht="15" thickBot="1" x14ac:dyDescent="0.4">
      <c r="A59" s="15" t="s">
        <v>7</v>
      </c>
      <c r="B59" s="4">
        <v>175</v>
      </c>
      <c r="C59" s="4">
        <v>190</v>
      </c>
      <c r="D59" s="4">
        <v>203</v>
      </c>
      <c r="E59" s="4">
        <v>188</v>
      </c>
      <c r="F59" s="4">
        <f t="shared" si="60"/>
        <v>756</v>
      </c>
      <c r="G59" s="4">
        <v>0</v>
      </c>
      <c r="H59" s="7">
        <f t="shared" si="61"/>
        <v>4</v>
      </c>
      <c r="K59" s="37" t="s">
        <v>87</v>
      </c>
      <c r="L59" s="38" t="s">
        <v>0</v>
      </c>
      <c r="M59" s="38" t="s">
        <v>1</v>
      </c>
      <c r="N59" s="38" t="s">
        <v>2</v>
      </c>
      <c r="O59" s="38" t="s">
        <v>3</v>
      </c>
      <c r="P59" s="39" t="s">
        <v>4</v>
      </c>
      <c r="R59" s="42" t="s">
        <v>88</v>
      </c>
    </row>
    <row r="60" spans="1:25" ht="14.55" x14ac:dyDescent="0.35">
      <c r="A60" s="15" t="s">
        <v>8</v>
      </c>
      <c r="B60" s="4"/>
      <c r="C60" s="4"/>
      <c r="D60" s="4"/>
      <c r="E60" s="4"/>
      <c r="F60" s="4">
        <f t="shared" si="60"/>
        <v>0</v>
      </c>
      <c r="G60" s="4">
        <v>0</v>
      </c>
      <c r="H60" s="7">
        <f t="shared" si="61"/>
        <v>0</v>
      </c>
      <c r="K60" s="40" t="s">
        <v>6</v>
      </c>
      <c r="L60" s="33">
        <f>AVERAGE(B4,B22,B40,B58,B76,B94,B113,B132,B151,B170,B188,B206,B224,B242,B260,B278,B296,B314,B332,B350,B368,B386)</f>
        <v>189.0952380952381</v>
      </c>
      <c r="M60" s="33">
        <f t="shared" ref="M60" si="62">AVERAGE(C4,C22,C40,C58,C76,C94,C113,C132,C151,C170,C188,C206,C224,C242,C260,C278,C296,C314,C332,C350,C368,C386)</f>
        <v>187.28571428571428</v>
      </c>
      <c r="N60" s="33">
        <f>AVERAGE(D4,D22,D40,D58,D94,D113,D132,D151,D170,D188,D206,D224,D242,D260,D278,D296,D314,D332,D350,D368,D386)</f>
        <v>188.0952380952381</v>
      </c>
      <c r="O60" s="33">
        <f>AVERAGE(E4,E22,E40,E58,E94,E113,E132,E151,E170,E188,E206,E224,E242,E260,E278,E296,E314,E332,E350,E368,E386)</f>
        <v>192</v>
      </c>
      <c r="P60" s="34">
        <f>SUM(L60:O60)</f>
        <v>756.47619047619048</v>
      </c>
      <c r="R60" s="1">
        <f>P60/(COUNT(L60:O60))</f>
        <v>189.11904761904762</v>
      </c>
    </row>
    <row r="61" spans="1:25" ht="14.55" x14ac:dyDescent="0.35">
      <c r="A61" s="15" t="s">
        <v>9</v>
      </c>
      <c r="B61" s="4">
        <v>171</v>
      </c>
      <c r="C61" s="4">
        <v>167</v>
      </c>
      <c r="D61" s="4">
        <v>142</v>
      </c>
      <c r="E61" s="4">
        <v>195</v>
      </c>
      <c r="F61" s="4">
        <f t="shared" si="60"/>
        <v>675</v>
      </c>
      <c r="G61" s="4">
        <v>0</v>
      </c>
      <c r="H61" s="7">
        <f t="shared" si="61"/>
        <v>4</v>
      </c>
      <c r="K61" s="40" t="s">
        <v>7</v>
      </c>
      <c r="L61" s="33">
        <f>AVERAGE(B5,B23,B41,B59,B77,B95,B114,B133,B152,B171,B189,B225,B243,B261,B279,B297,B315,B333,B351,B369,B387)</f>
        <v>193.38095238095238</v>
      </c>
      <c r="M61" s="33">
        <f t="shared" ref="M61:O61" si="63">AVERAGE(C5,C23,C41,C59,C77,C95,C114,C133,C152,C171,C189,C225,C243,C261,C279,C297,C315,C333,C351,C369,C387)</f>
        <v>179.66666666666666</v>
      </c>
      <c r="N61" s="33">
        <f t="shared" si="63"/>
        <v>191.0952380952381</v>
      </c>
      <c r="O61" s="33">
        <f t="shared" si="63"/>
        <v>180.14285714285714</v>
      </c>
      <c r="P61" s="35">
        <f t="shared" ref="P61:P73" si="64">SUM(L61:O61)</f>
        <v>744.28571428571422</v>
      </c>
      <c r="R61" s="1">
        <f t="shared" ref="R61:R72" si="65">P61/(COUNT(L61:O61))</f>
        <v>186.07142857142856</v>
      </c>
    </row>
    <row r="62" spans="1:25" ht="14.55" x14ac:dyDescent="0.35">
      <c r="A62" s="15" t="s">
        <v>10</v>
      </c>
      <c r="B62" s="4">
        <v>149</v>
      </c>
      <c r="C62" s="4">
        <v>152</v>
      </c>
      <c r="D62" s="4">
        <v>115</v>
      </c>
      <c r="E62" s="4">
        <v>132</v>
      </c>
      <c r="F62" s="4">
        <f t="shared" si="60"/>
        <v>548</v>
      </c>
      <c r="G62" s="4">
        <v>1</v>
      </c>
      <c r="H62" s="7">
        <f t="shared" si="61"/>
        <v>4</v>
      </c>
      <c r="K62" s="40" t="s">
        <v>8</v>
      </c>
      <c r="L62" s="33">
        <f t="shared" ref="L62:L73" si="66">AVERAGE(B6,B24,B42,B60,B78,B96,B115,B134,B153,B172,B190,B208,B226,B244,B262,B280,B298,B316,B334,B352,B370,B388)</f>
        <v>181.25</v>
      </c>
      <c r="M62" s="33">
        <f t="shared" ref="M62:M73" si="67">AVERAGE(C6,C24,C42,C60,C78,C96,C115,C134,C153,C172,C190,C208,C226,C244,C262,C280,C298,C316,C334,C352,C370,C388)</f>
        <v>176.375</v>
      </c>
      <c r="N62" s="33">
        <f t="shared" ref="N62:N73" si="68">AVERAGE(D6,D24,D42,D60,D78,D96,D115,D134,D153,D172,D190,D208,D226,D244,D262,D280,D298,D316,D334,D352,D370,D388)</f>
        <v>178.73333333333332</v>
      </c>
      <c r="O62" s="33">
        <f t="shared" ref="O62:O73" si="69">AVERAGE(E6,E24,E42,E60,E78,E96,E115,E134,E153,E172,E190,E208,E226,E244,E262,E280,E298,E316,E334,E352,E370,E388)</f>
        <v>187.13333333333333</v>
      </c>
      <c r="P62" s="35">
        <f t="shared" si="64"/>
        <v>723.49166666666667</v>
      </c>
      <c r="R62" s="1">
        <f t="shared" si="65"/>
        <v>180.87291666666667</v>
      </c>
    </row>
    <row r="63" spans="1:25" ht="14.55" x14ac:dyDescent="0.35">
      <c r="A63" s="15" t="s">
        <v>11</v>
      </c>
      <c r="B63" s="4">
        <v>177</v>
      </c>
      <c r="C63" s="4">
        <v>128</v>
      </c>
      <c r="D63" s="4">
        <v>193</v>
      </c>
      <c r="E63" s="4">
        <v>193</v>
      </c>
      <c r="F63" s="4">
        <f t="shared" si="60"/>
        <v>691</v>
      </c>
      <c r="G63" s="4">
        <v>0</v>
      </c>
      <c r="H63" s="7">
        <f t="shared" si="61"/>
        <v>4</v>
      </c>
      <c r="K63" s="40" t="s">
        <v>9</v>
      </c>
      <c r="L63" s="33">
        <f t="shared" si="66"/>
        <v>169.15</v>
      </c>
      <c r="M63" s="33">
        <f t="shared" si="67"/>
        <v>169.6</v>
      </c>
      <c r="N63" s="33">
        <f t="shared" si="68"/>
        <v>166.58823529411765</v>
      </c>
      <c r="O63" s="33">
        <f t="shared" si="69"/>
        <v>171.5</v>
      </c>
      <c r="P63" s="35">
        <f t="shared" si="64"/>
        <v>676.83823529411768</v>
      </c>
      <c r="R63" s="1">
        <f t="shared" si="65"/>
        <v>169.20955882352942</v>
      </c>
    </row>
    <row r="64" spans="1:25" ht="14.55" x14ac:dyDescent="0.35">
      <c r="A64" s="15" t="s">
        <v>12</v>
      </c>
      <c r="B64" s="4"/>
      <c r="C64" s="4"/>
      <c r="D64" s="4"/>
      <c r="E64" s="4"/>
      <c r="F64" s="4"/>
      <c r="G64" s="4"/>
      <c r="H64" s="7">
        <f t="shared" si="61"/>
        <v>0</v>
      </c>
      <c r="K64" s="40" t="s">
        <v>10</v>
      </c>
      <c r="L64" s="33">
        <f t="shared" si="66"/>
        <v>165.35</v>
      </c>
      <c r="M64" s="33">
        <f t="shared" si="67"/>
        <v>167.42105263157896</v>
      </c>
      <c r="N64" s="33">
        <f t="shared" si="68"/>
        <v>158.71428571428572</v>
      </c>
      <c r="O64" s="33">
        <f t="shared" si="69"/>
        <v>179.23809523809524</v>
      </c>
      <c r="P64" s="35">
        <f t="shared" si="64"/>
        <v>670.72343358395995</v>
      </c>
      <c r="R64" s="1">
        <f t="shared" si="65"/>
        <v>167.68085839598999</v>
      </c>
    </row>
    <row r="65" spans="1:99" ht="14.55" x14ac:dyDescent="0.35">
      <c r="A65" s="15" t="s">
        <v>58</v>
      </c>
      <c r="B65" s="4">
        <v>201</v>
      </c>
      <c r="C65" s="4">
        <v>190</v>
      </c>
      <c r="D65" s="4">
        <v>173</v>
      </c>
      <c r="E65" s="4">
        <v>172</v>
      </c>
      <c r="F65" s="4">
        <f t="shared" si="60"/>
        <v>736</v>
      </c>
      <c r="G65" s="4">
        <v>3</v>
      </c>
      <c r="H65" s="7">
        <f t="shared" si="61"/>
        <v>4</v>
      </c>
      <c r="K65" s="40" t="s">
        <v>11</v>
      </c>
      <c r="L65" s="33">
        <f t="shared" si="66"/>
        <v>172.9047619047619</v>
      </c>
      <c r="M65" s="33">
        <f t="shared" si="67"/>
        <v>184.23809523809524</v>
      </c>
      <c r="N65" s="33">
        <f t="shared" si="68"/>
        <v>181.42857142857142</v>
      </c>
      <c r="O65" s="33">
        <f t="shared" si="69"/>
        <v>174.86363636363637</v>
      </c>
      <c r="P65" s="35">
        <f t="shared" si="64"/>
        <v>713.43506493506493</v>
      </c>
      <c r="R65" s="1">
        <f t="shared" si="65"/>
        <v>178.35876623376623</v>
      </c>
    </row>
    <row r="66" spans="1:99" ht="14.55" x14ac:dyDescent="0.35">
      <c r="A66" s="15" t="s">
        <v>13</v>
      </c>
      <c r="B66" s="4">
        <v>193</v>
      </c>
      <c r="C66" s="4">
        <v>173</v>
      </c>
      <c r="D66" s="4">
        <v>197</v>
      </c>
      <c r="E66" s="4">
        <v>189</v>
      </c>
      <c r="F66" s="4">
        <f t="shared" si="60"/>
        <v>752</v>
      </c>
      <c r="G66" s="4">
        <v>3</v>
      </c>
      <c r="H66" s="7">
        <f t="shared" si="61"/>
        <v>4</v>
      </c>
      <c r="K66" s="40" t="s">
        <v>12</v>
      </c>
      <c r="L66" s="33">
        <f t="shared" si="66"/>
        <v>128.33333333333334</v>
      </c>
      <c r="M66" s="33">
        <f t="shared" si="67"/>
        <v>169</v>
      </c>
      <c r="N66" s="33">
        <f t="shared" si="68"/>
        <v>147.4</v>
      </c>
      <c r="O66" s="33">
        <f t="shared" si="69"/>
        <v>162.19999999999999</v>
      </c>
      <c r="P66" s="35">
        <f t="shared" si="64"/>
        <v>606.93333333333339</v>
      </c>
      <c r="R66" s="1">
        <f t="shared" si="65"/>
        <v>151.73333333333335</v>
      </c>
    </row>
    <row r="67" spans="1:99" ht="14.55" x14ac:dyDescent="0.35">
      <c r="A67" s="15" t="s">
        <v>90</v>
      </c>
      <c r="B67" s="4">
        <v>167</v>
      </c>
      <c r="C67" s="4">
        <v>193</v>
      </c>
      <c r="D67" s="4">
        <v>183</v>
      </c>
      <c r="E67" s="4">
        <v>185</v>
      </c>
      <c r="F67" s="4">
        <f t="shared" si="60"/>
        <v>728</v>
      </c>
      <c r="G67" s="4">
        <v>0</v>
      </c>
      <c r="H67" s="7">
        <f t="shared" si="61"/>
        <v>4</v>
      </c>
      <c r="K67" s="40" t="s">
        <v>58</v>
      </c>
      <c r="L67" s="33">
        <f t="shared" si="66"/>
        <v>178.1904761904762</v>
      </c>
      <c r="M67" s="33">
        <f t="shared" si="67"/>
        <v>181.31578947368422</v>
      </c>
      <c r="N67" s="33">
        <f t="shared" si="68"/>
        <v>174.57894736842104</v>
      </c>
      <c r="O67" s="33">
        <f t="shared" si="69"/>
        <v>180.78947368421052</v>
      </c>
      <c r="P67" s="35">
        <f t="shared" si="64"/>
        <v>714.87468671679198</v>
      </c>
      <c r="R67" s="1">
        <f t="shared" si="65"/>
        <v>178.718671679198</v>
      </c>
    </row>
    <row r="68" spans="1:99" ht="14.55" x14ac:dyDescent="0.35">
      <c r="A68" s="15" t="s">
        <v>22</v>
      </c>
      <c r="B68" s="4"/>
      <c r="C68" s="4"/>
      <c r="D68" s="4"/>
      <c r="E68" s="4"/>
      <c r="F68" s="4"/>
      <c r="G68" s="4"/>
      <c r="H68" s="7">
        <f t="shared" si="61"/>
        <v>0</v>
      </c>
      <c r="K68" s="40" t="s">
        <v>13</v>
      </c>
      <c r="L68" s="33">
        <f t="shared" si="66"/>
        <v>165.5</v>
      </c>
      <c r="M68" s="33">
        <f>AVERAGE(C30,C48,C66,C84,C102,C121,C140,C159,C178,C196,C214,C232,C250,C268,C286,C304,C322,C340,C358,C376,C394)</f>
        <v>186.55555555555554</v>
      </c>
      <c r="N68" s="33">
        <f>AVERAGE(D30,D48,D66,D84,D102,D121,D140,D159,D178,D196,D214,D232,D250,D268,D286,D304,D322,D340,D358,D376,D394)</f>
        <v>192.22222222222223</v>
      </c>
      <c r="O68" s="33">
        <f>AVERAGE(E30,E48,E66,E84,E102,E121,E140,E159,E178,E196,E214,E232,E250,E268,E286,E304,E322,E340,E358,E376,E394)</f>
        <v>185.44444444444446</v>
      </c>
      <c r="P68" s="35">
        <f t="shared" si="64"/>
        <v>729.72222222222229</v>
      </c>
      <c r="R68" s="1">
        <f t="shared" si="65"/>
        <v>182.43055555555557</v>
      </c>
    </row>
    <row r="69" spans="1:99" ht="14.55" x14ac:dyDescent="0.35">
      <c r="A69" s="15" t="s">
        <v>23</v>
      </c>
      <c r="B69" s="4"/>
      <c r="C69" s="4"/>
      <c r="D69" s="4"/>
      <c r="E69" s="4"/>
      <c r="F69" s="4"/>
      <c r="G69" s="4"/>
      <c r="H69" s="7">
        <f t="shared" si="61"/>
        <v>0</v>
      </c>
      <c r="K69" s="40" t="s">
        <v>90</v>
      </c>
      <c r="L69" s="33">
        <f t="shared" si="66"/>
        <v>185.47619047619048</v>
      </c>
      <c r="M69" s="33">
        <f>AVERAGE(C31,C49,C67,C85,C103,C122,C141,C160,C179,C197,C215,C233,C251,C269,C287,C305,C323,C341,C359,C377,C395)</f>
        <v>190.71428571428572</v>
      </c>
      <c r="N69" s="33">
        <f t="shared" si="68"/>
        <v>174.09090909090909</v>
      </c>
      <c r="O69" s="33">
        <f t="shared" si="69"/>
        <v>188</v>
      </c>
      <c r="P69" s="35">
        <f t="shared" si="64"/>
        <v>738.28138528138527</v>
      </c>
      <c r="R69" s="1">
        <f t="shared" si="65"/>
        <v>184.57034632034632</v>
      </c>
    </row>
    <row r="70" spans="1:99" ht="15" thickBot="1" x14ac:dyDescent="0.4">
      <c r="A70" s="16" t="s">
        <v>113</v>
      </c>
      <c r="B70" s="10"/>
      <c r="C70" s="10"/>
      <c r="D70" s="10"/>
      <c r="E70" s="10"/>
      <c r="F70" s="10"/>
      <c r="G70" s="10"/>
      <c r="H70" s="11">
        <f t="shared" si="61"/>
        <v>0</v>
      </c>
      <c r="K70" s="40" t="s">
        <v>22</v>
      </c>
      <c r="L70" s="33"/>
      <c r="M70" s="33">
        <f t="shared" si="67"/>
        <v>146</v>
      </c>
      <c r="N70" s="33">
        <f t="shared" si="68"/>
        <v>170.5</v>
      </c>
      <c r="O70" s="33">
        <f t="shared" si="69"/>
        <v>185</v>
      </c>
      <c r="P70" s="35">
        <f t="shared" si="64"/>
        <v>501.5</v>
      </c>
      <c r="R70" s="1">
        <f t="shared" si="65"/>
        <v>167.16666666666666</v>
      </c>
    </row>
    <row r="71" spans="1:99" ht="15" thickBot="1" x14ac:dyDescent="0.4">
      <c r="A71" s="13" t="s">
        <v>43</v>
      </c>
      <c r="B71" s="17">
        <f>SUM(B58:B70)</f>
        <v>1408</v>
      </c>
      <c r="C71" s="17">
        <f t="shared" ref="C71" si="70">SUM(C58:C70)</f>
        <v>1425</v>
      </c>
      <c r="D71" s="17">
        <f t="shared" ref="D71" si="71">SUM(D58:D70)</f>
        <v>1374</v>
      </c>
      <c r="E71" s="17">
        <f t="shared" ref="E71" si="72">SUM(E58:E70)</f>
        <v>1424</v>
      </c>
      <c r="F71" s="17">
        <f t="shared" ref="F71" si="73">SUM(F58:F70)</f>
        <v>5631</v>
      </c>
      <c r="G71" s="17">
        <f>SUM(G58:G70)</f>
        <v>8</v>
      </c>
      <c r="H71" s="18">
        <f t="shared" ref="H71" si="74">SUM(H58:H70)</f>
        <v>32</v>
      </c>
      <c r="K71" s="40" t="s">
        <v>23</v>
      </c>
      <c r="L71" s="33"/>
      <c r="M71" s="33">
        <f t="shared" si="67"/>
        <v>138</v>
      </c>
      <c r="N71" s="33"/>
      <c r="O71" s="33"/>
      <c r="P71" s="35">
        <f t="shared" si="64"/>
        <v>138</v>
      </c>
      <c r="R71" s="1">
        <f t="shared" si="65"/>
        <v>138</v>
      </c>
    </row>
    <row r="72" spans="1:99" ht="15" thickBot="1" x14ac:dyDescent="0.4">
      <c r="K72" s="40" t="s">
        <v>113</v>
      </c>
      <c r="L72" s="33">
        <f t="shared" si="66"/>
        <v>148</v>
      </c>
      <c r="M72" s="33">
        <f t="shared" si="67"/>
        <v>126</v>
      </c>
      <c r="N72" s="33"/>
      <c r="O72" s="33">
        <f t="shared" si="69"/>
        <v>145</v>
      </c>
      <c r="P72" s="35">
        <f t="shared" si="64"/>
        <v>419</v>
      </c>
      <c r="R72" s="1">
        <f t="shared" si="65"/>
        <v>139.66666666666666</v>
      </c>
    </row>
    <row r="73" spans="1:99" ht="15" thickBot="1" x14ac:dyDescent="0.4">
      <c r="A73" s="20">
        <v>41195</v>
      </c>
      <c r="B73" s="21"/>
      <c r="C73" s="21" t="s">
        <v>95</v>
      </c>
      <c r="D73" s="21"/>
      <c r="E73" s="21" t="s">
        <v>96</v>
      </c>
      <c r="F73" s="21"/>
      <c r="G73" s="21">
        <v>3</v>
      </c>
      <c r="H73" s="22">
        <v>17</v>
      </c>
      <c r="K73" s="37" t="s">
        <v>114</v>
      </c>
      <c r="L73" s="41">
        <f t="shared" si="66"/>
        <v>1421.590909090909</v>
      </c>
      <c r="M73" s="41">
        <f t="shared" si="67"/>
        <v>1436.3636363636363</v>
      </c>
      <c r="N73" s="41">
        <f t="shared" si="68"/>
        <v>1415.8181818181818</v>
      </c>
      <c r="O73" s="41">
        <f t="shared" si="69"/>
        <v>1448.5454545454545</v>
      </c>
      <c r="P73" s="36">
        <f t="shared" si="64"/>
        <v>5722.318181818182</v>
      </c>
      <c r="R73" s="1">
        <f>P73/4/8</f>
        <v>178.82244318181819</v>
      </c>
    </row>
    <row r="74" spans="1:99" ht="15" thickBot="1" x14ac:dyDescent="0.4">
      <c r="A74" s="12" t="s">
        <v>19</v>
      </c>
      <c r="B74" s="23"/>
      <c r="C74" s="23"/>
      <c r="D74" s="23"/>
      <c r="E74" s="23"/>
      <c r="F74" s="23"/>
      <c r="G74" s="23" t="s">
        <v>44</v>
      </c>
      <c r="H74" s="24">
        <f>G73-(G89/2)</f>
        <v>0</v>
      </c>
    </row>
    <row r="75" spans="1:99" ht="15" thickBot="1" x14ac:dyDescent="0.4">
      <c r="A75" s="25"/>
      <c r="B75" s="25" t="s">
        <v>0</v>
      </c>
      <c r="C75" s="25" t="s">
        <v>1</v>
      </c>
      <c r="D75" s="25" t="s">
        <v>2</v>
      </c>
      <c r="E75" s="25" t="s">
        <v>3</v>
      </c>
      <c r="F75" s="25" t="s">
        <v>4</v>
      </c>
      <c r="G75" s="25" t="s">
        <v>5</v>
      </c>
      <c r="H75" s="25" t="s">
        <v>42</v>
      </c>
      <c r="L75">
        <v>1</v>
      </c>
      <c r="P75">
        <v>2</v>
      </c>
      <c r="T75">
        <v>3</v>
      </c>
      <c r="X75">
        <v>4</v>
      </c>
      <c r="AB75">
        <v>5</v>
      </c>
      <c r="AF75">
        <v>6</v>
      </c>
      <c r="AJ75">
        <v>7</v>
      </c>
      <c r="AN75">
        <v>8</v>
      </c>
      <c r="AR75">
        <v>9</v>
      </c>
      <c r="AV75">
        <v>10</v>
      </c>
      <c r="AZ75">
        <v>11</v>
      </c>
      <c r="BD75">
        <v>12</v>
      </c>
      <c r="BH75">
        <v>13</v>
      </c>
      <c r="BL75">
        <v>14</v>
      </c>
      <c r="BP75">
        <v>15</v>
      </c>
      <c r="BT75">
        <v>16</v>
      </c>
      <c r="BX75">
        <v>17</v>
      </c>
      <c r="CB75">
        <v>18</v>
      </c>
      <c r="CF75">
        <v>19</v>
      </c>
      <c r="CJ75">
        <v>20</v>
      </c>
      <c r="CN75">
        <v>21</v>
      </c>
      <c r="CR75">
        <v>22</v>
      </c>
    </row>
    <row r="76" spans="1:99" ht="14.55" x14ac:dyDescent="0.35">
      <c r="A76" s="19" t="s">
        <v>6</v>
      </c>
      <c r="B76" s="5">
        <v>168</v>
      </c>
      <c r="C76" s="5">
        <v>185</v>
      </c>
      <c r="D76" s="5">
        <v>191</v>
      </c>
      <c r="E76" s="5">
        <v>149</v>
      </c>
      <c r="F76" s="5">
        <f t="shared" ref="F76:F86" si="75">SUM(B76:E76)</f>
        <v>693</v>
      </c>
      <c r="G76" s="5">
        <v>0</v>
      </c>
      <c r="H76" s="6">
        <f t="shared" ref="H76:H88" si="76">COUNT(B76:E76)</f>
        <v>4</v>
      </c>
      <c r="L76" s="15">
        <v>1</v>
      </c>
      <c r="M76" s="15">
        <v>2</v>
      </c>
      <c r="N76" s="15">
        <v>3</v>
      </c>
      <c r="O76" s="15">
        <v>4</v>
      </c>
      <c r="P76" s="15">
        <v>1</v>
      </c>
      <c r="Q76" s="15">
        <v>2</v>
      </c>
      <c r="R76" s="15">
        <v>3</v>
      </c>
      <c r="S76" s="15">
        <v>4</v>
      </c>
      <c r="T76" s="15">
        <v>1</v>
      </c>
      <c r="U76" s="15">
        <v>2</v>
      </c>
      <c r="V76" s="15">
        <v>3</v>
      </c>
      <c r="W76" s="15">
        <v>4</v>
      </c>
      <c r="X76" s="15">
        <v>1</v>
      </c>
      <c r="Y76" s="15">
        <v>2</v>
      </c>
      <c r="Z76" s="15">
        <v>3</v>
      </c>
      <c r="AA76" s="15">
        <v>4</v>
      </c>
      <c r="AB76" s="43">
        <v>1</v>
      </c>
      <c r="AC76" s="43">
        <v>2</v>
      </c>
      <c r="AD76" s="43">
        <v>3</v>
      </c>
      <c r="AE76" s="43">
        <v>4</v>
      </c>
      <c r="AF76" s="43">
        <v>1</v>
      </c>
      <c r="AG76" s="43">
        <v>2</v>
      </c>
      <c r="AH76" s="43">
        <v>3</v>
      </c>
      <c r="AI76" s="43">
        <v>4</v>
      </c>
      <c r="AJ76" s="43">
        <v>1</v>
      </c>
      <c r="AK76" s="43">
        <v>2</v>
      </c>
      <c r="AL76" s="43">
        <v>3</v>
      </c>
      <c r="AM76" s="43">
        <v>4</v>
      </c>
      <c r="AN76" s="43">
        <v>1</v>
      </c>
      <c r="AO76" s="43">
        <v>2</v>
      </c>
      <c r="AP76" s="43">
        <v>3</v>
      </c>
      <c r="AQ76" s="43">
        <v>4</v>
      </c>
      <c r="AR76" s="43">
        <v>1</v>
      </c>
      <c r="AS76" s="43">
        <v>2</v>
      </c>
      <c r="AT76" s="43">
        <v>3</v>
      </c>
      <c r="AU76" s="43">
        <v>4</v>
      </c>
      <c r="AV76" s="43">
        <v>1</v>
      </c>
      <c r="AW76" s="43">
        <v>2</v>
      </c>
      <c r="AX76" s="43">
        <v>3</v>
      </c>
      <c r="AY76" s="43">
        <v>4</v>
      </c>
      <c r="AZ76" s="43">
        <v>1</v>
      </c>
      <c r="BA76" s="43">
        <v>2</v>
      </c>
      <c r="BB76" s="43">
        <v>3</v>
      </c>
      <c r="BC76" s="43">
        <v>4</v>
      </c>
      <c r="BD76" s="43">
        <v>1</v>
      </c>
      <c r="BE76" s="43">
        <v>2</v>
      </c>
      <c r="BF76" s="43">
        <v>3</v>
      </c>
      <c r="BG76" s="43">
        <v>4</v>
      </c>
      <c r="BH76" s="43">
        <v>1</v>
      </c>
      <c r="BI76" s="43">
        <v>2</v>
      </c>
      <c r="BJ76" s="43">
        <v>3</v>
      </c>
      <c r="BK76" s="43">
        <v>4</v>
      </c>
      <c r="BL76" s="43">
        <v>1</v>
      </c>
      <c r="BM76" s="43">
        <v>2</v>
      </c>
      <c r="BN76" s="43">
        <v>3</v>
      </c>
      <c r="BO76" s="43">
        <v>4</v>
      </c>
      <c r="BP76" s="43">
        <v>1</v>
      </c>
      <c r="BQ76" s="43">
        <v>2</v>
      </c>
      <c r="BR76" s="43">
        <v>3</v>
      </c>
      <c r="BS76" s="43">
        <v>4</v>
      </c>
      <c r="BT76" s="43">
        <v>1</v>
      </c>
      <c r="BU76" s="43">
        <v>2</v>
      </c>
      <c r="BV76" s="43">
        <v>3</v>
      </c>
      <c r="BW76" s="43">
        <v>4</v>
      </c>
      <c r="BX76" s="43">
        <v>1</v>
      </c>
      <c r="BY76" s="43">
        <v>2</v>
      </c>
      <c r="BZ76" s="43">
        <v>3</v>
      </c>
      <c r="CA76" s="43">
        <v>4</v>
      </c>
      <c r="CB76" s="43">
        <v>1</v>
      </c>
      <c r="CC76" s="43">
        <v>2</v>
      </c>
      <c r="CD76" s="43">
        <v>3</v>
      </c>
      <c r="CE76" s="43">
        <v>4</v>
      </c>
      <c r="CF76" s="43">
        <v>1</v>
      </c>
      <c r="CG76" s="43">
        <v>2</v>
      </c>
      <c r="CH76" s="43">
        <v>3</v>
      </c>
      <c r="CI76" s="43">
        <v>4</v>
      </c>
      <c r="CJ76" s="43">
        <v>1</v>
      </c>
      <c r="CK76" s="43">
        <v>2</v>
      </c>
      <c r="CL76" s="43">
        <v>3</v>
      </c>
      <c r="CM76" s="43">
        <v>4</v>
      </c>
      <c r="CN76" s="43">
        <v>1</v>
      </c>
      <c r="CO76" s="43">
        <v>2</v>
      </c>
      <c r="CP76" s="43">
        <v>3</v>
      </c>
      <c r="CQ76" s="43">
        <v>4</v>
      </c>
      <c r="CR76" s="43">
        <v>1</v>
      </c>
      <c r="CS76" s="43">
        <v>2</v>
      </c>
      <c r="CT76" s="43">
        <v>3</v>
      </c>
      <c r="CU76" s="43">
        <v>4</v>
      </c>
    </row>
    <row r="77" spans="1:99" ht="14.55" x14ac:dyDescent="0.35">
      <c r="A77" s="15" t="s">
        <v>7</v>
      </c>
      <c r="B77" s="4">
        <v>198</v>
      </c>
      <c r="C77" s="4">
        <v>187</v>
      </c>
      <c r="D77" s="4">
        <v>166</v>
      </c>
      <c r="E77" s="4">
        <v>184</v>
      </c>
      <c r="F77" s="4">
        <f t="shared" si="75"/>
        <v>735</v>
      </c>
      <c r="G77" s="4">
        <v>1</v>
      </c>
      <c r="H77" s="7">
        <f t="shared" si="76"/>
        <v>4</v>
      </c>
      <c r="K77" s="15" t="s">
        <v>6</v>
      </c>
      <c r="L77">
        <f t="array" ref="L77:O89">B4:E16</f>
        <v>216</v>
      </c>
      <c r="M77">
        <v>176</v>
      </c>
      <c r="N77">
        <v>194</v>
      </c>
      <c r="O77">
        <v>144</v>
      </c>
      <c r="P77">
        <f t="array" ref="P77:S89">B22:E34</f>
        <v>175</v>
      </c>
      <c r="Q77">
        <v>184</v>
      </c>
      <c r="R77">
        <v>144</v>
      </c>
      <c r="S77">
        <v>0</v>
      </c>
      <c r="T77">
        <f t="array" ref="T77:W89">B40:E52</f>
        <v>206</v>
      </c>
      <c r="U77">
        <v>185</v>
      </c>
      <c r="V77">
        <v>166</v>
      </c>
      <c r="W77">
        <v>188</v>
      </c>
      <c r="X77">
        <f t="array" ref="X77:AA89">B58:E70</f>
        <v>175</v>
      </c>
      <c r="Y77">
        <v>232</v>
      </c>
      <c r="Z77">
        <v>168</v>
      </c>
      <c r="AA77">
        <v>170</v>
      </c>
      <c r="AB77">
        <f t="array" ref="AB77:AE89">B76:E88</f>
        <v>168</v>
      </c>
      <c r="AC77">
        <v>185</v>
      </c>
      <c r="AD77">
        <v>191</v>
      </c>
      <c r="AE77">
        <v>149</v>
      </c>
      <c r="AF77">
        <f t="array" ref="AF77:AI89">B94:E106</f>
        <v>192</v>
      </c>
      <c r="AG77">
        <v>189</v>
      </c>
      <c r="AH77">
        <v>187</v>
      </c>
      <c r="AI77">
        <v>180</v>
      </c>
      <c r="AJ77">
        <f t="array" ref="AJ77:AM89">B113:E125</f>
        <v>167</v>
      </c>
      <c r="AK77">
        <v>183</v>
      </c>
      <c r="AL77">
        <v>234</v>
      </c>
      <c r="AM77">
        <v>197</v>
      </c>
      <c r="AN77">
        <f t="array" ref="AN77:AQ89">B132:E144</f>
        <v>198</v>
      </c>
      <c r="AO77">
        <v>201</v>
      </c>
      <c r="AP77">
        <v>150</v>
      </c>
      <c r="AQ77">
        <v>174</v>
      </c>
      <c r="AR77">
        <f t="array" ref="AR77:AU89">B151:E163</f>
        <v>185</v>
      </c>
      <c r="AS77">
        <v>171</v>
      </c>
      <c r="AT77">
        <v>190</v>
      </c>
      <c r="AU77">
        <v>179</v>
      </c>
      <c r="AV77">
        <f t="array" ref="AV77:AY89">B170:E182</f>
        <v>232</v>
      </c>
      <c r="AW77">
        <v>183</v>
      </c>
      <c r="AX77">
        <v>181</v>
      </c>
      <c r="AY77">
        <v>204</v>
      </c>
      <c r="AZ77">
        <f t="array" ref="AZ77:BC89">B188:E200</f>
        <v>213</v>
      </c>
      <c r="BA77">
        <v>197</v>
      </c>
      <c r="BB77">
        <v>171</v>
      </c>
      <c r="BC77">
        <v>183</v>
      </c>
      <c r="BD77">
        <f t="array" ref="BD77:BG89">B206:E218</f>
        <v>171</v>
      </c>
      <c r="BE77">
        <v>171</v>
      </c>
      <c r="BF77">
        <v>187</v>
      </c>
      <c r="BG77">
        <v>184</v>
      </c>
      <c r="BH77">
        <f t="array" ref="BH77:BK89">B224:E236</f>
        <v>179</v>
      </c>
      <c r="BI77">
        <v>202</v>
      </c>
      <c r="BJ77">
        <v>146</v>
      </c>
      <c r="BK77">
        <v>212</v>
      </c>
      <c r="BL77">
        <f t="array" ref="BL77:BO89">B242:E254</f>
        <v>196</v>
      </c>
      <c r="BM77">
        <v>160</v>
      </c>
      <c r="BN77">
        <v>154</v>
      </c>
      <c r="BO77">
        <v>245</v>
      </c>
      <c r="BP77">
        <f t="array" ref="BP77:BS89">B260:E272</f>
        <v>176</v>
      </c>
      <c r="BQ77">
        <v>206</v>
      </c>
      <c r="BR77">
        <v>184</v>
      </c>
      <c r="BS77">
        <v>157</v>
      </c>
      <c r="BT77">
        <f t="array" ref="BT77:BW89">B278:E290</f>
        <v>156</v>
      </c>
      <c r="BU77">
        <v>139</v>
      </c>
      <c r="BV77">
        <v>197</v>
      </c>
      <c r="BW77">
        <v>162</v>
      </c>
      <c r="BX77">
        <f t="array" ref="BX77:CA89">B296:E308</f>
        <v>0</v>
      </c>
      <c r="BY77">
        <v>0</v>
      </c>
      <c r="BZ77">
        <v>186</v>
      </c>
      <c r="CA77">
        <v>223</v>
      </c>
      <c r="CB77">
        <f t="array" ref="CB77:CE89">B314:E326</f>
        <v>211</v>
      </c>
      <c r="CC77">
        <v>179</v>
      </c>
      <c r="CD77">
        <v>204</v>
      </c>
      <c r="CE77">
        <v>232</v>
      </c>
      <c r="CF77">
        <f t="array" ref="CF77:CI89">B332:E344</f>
        <v>206</v>
      </c>
      <c r="CG77">
        <v>221</v>
      </c>
      <c r="CH77">
        <v>235</v>
      </c>
      <c r="CI77">
        <v>179</v>
      </c>
      <c r="CJ77">
        <f t="array" ref="CJ77:CM89">B350:E362</f>
        <v>210</v>
      </c>
      <c r="CK77">
        <v>201</v>
      </c>
      <c r="CL77">
        <v>245</v>
      </c>
      <c r="CM77">
        <v>235</v>
      </c>
      <c r="CN77">
        <f t="array" ref="CN77:CQ89">B368:E380</f>
        <v>151</v>
      </c>
      <c r="CO77">
        <v>211</v>
      </c>
      <c r="CP77">
        <v>235</v>
      </c>
      <c r="CQ77">
        <v>200</v>
      </c>
      <c r="CR77">
        <f t="array" ref="CR77:CU89">B386:E398</f>
        <v>188</v>
      </c>
      <c r="CS77">
        <v>157</v>
      </c>
      <c r="CT77">
        <v>192</v>
      </c>
      <c r="CU77">
        <v>192</v>
      </c>
    </row>
    <row r="78" spans="1:99" ht="14.55" x14ac:dyDescent="0.35">
      <c r="A78" s="15" t="s">
        <v>8</v>
      </c>
      <c r="B78" s="4"/>
      <c r="C78" s="4"/>
      <c r="D78" s="4"/>
      <c r="E78" s="4"/>
      <c r="F78" s="4"/>
      <c r="G78" s="4" t="s">
        <v>21</v>
      </c>
      <c r="H78" s="7">
        <f t="shared" si="76"/>
        <v>0</v>
      </c>
      <c r="K78" s="15" t="s">
        <v>7</v>
      </c>
      <c r="L78">
        <v>186</v>
      </c>
      <c r="M78">
        <v>169</v>
      </c>
      <c r="N78">
        <v>195</v>
      </c>
      <c r="O78">
        <v>182</v>
      </c>
      <c r="P78">
        <v>202</v>
      </c>
      <c r="Q78">
        <v>187</v>
      </c>
      <c r="R78">
        <v>234</v>
      </c>
      <c r="S78">
        <v>181</v>
      </c>
      <c r="T78">
        <v>195</v>
      </c>
      <c r="U78">
        <v>191</v>
      </c>
      <c r="V78">
        <v>190</v>
      </c>
      <c r="W78">
        <v>171</v>
      </c>
      <c r="X78">
        <v>175</v>
      </c>
      <c r="Y78">
        <v>190</v>
      </c>
      <c r="Z78">
        <v>203</v>
      </c>
      <c r="AA78">
        <v>188</v>
      </c>
      <c r="AB78">
        <v>198</v>
      </c>
      <c r="AC78">
        <v>187</v>
      </c>
      <c r="AD78">
        <v>166</v>
      </c>
      <c r="AE78">
        <v>184</v>
      </c>
      <c r="AF78">
        <v>182</v>
      </c>
      <c r="AG78">
        <v>211</v>
      </c>
      <c r="AH78">
        <v>212</v>
      </c>
      <c r="AI78">
        <v>169</v>
      </c>
      <c r="AJ78">
        <v>189</v>
      </c>
      <c r="AK78">
        <v>178</v>
      </c>
      <c r="AL78">
        <v>193</v>
      </c>
      <c r="AM78">
        <v>165</v>
      </c>
      <c r="AN78">
        <v>171</v>
      </c>
      <c r="AO78">
        <v>173</v>
      </c>
      <c r="AP78">
        <v>182</v>
      </c>
      <c r="AQ78">
        <v>180</v>
      </c>
      <c r="AR78">
        <v>170</v>
      </c>
      <c r="AS78">
        <v>208</v>
      </c>
      <c r="AT78">
        <v>213</v>
      </c>
      <c r="AU78">
        <v>175</v>
      </c>
      <c r="AV78">
        <v>181</v>
      </c>
      <c r="AW78">
        <v>179</v>
      </c>
      <c r="AX78">
        <v>169</v>
      </c>
      <c r="AY78">
        <v>184</v>
      </c>
      <c r="AZ78">
        <v>181</v>
      </c>
      <c r="BA78">
        <v>178</v>
      </c>
      <c r="BB78">
        <v>158</v>
      </c>
      <c r="BC78">
        <v>161</v>
      </c>
      <c r="BD78">
        <v>197</v>
      </c>
      <c r="BE78">
        <v>216</v>
      </c>
      <c r="BF78">
        <v>204</v>
      </c>
      <c r="BG78">
        <v>193</v>
      </c>
      <c r="BH78">
        <v>170</v>
      </c>
      <c r="BI78">
        <v>133</v>
      </c>
      <c r="BJ78">
        <v>148</v>
      </c>
      <c r="BK78">
        <v>191</v>
      </c>
      <c r="BL78">
        <v>213</v>
      </c>
      <c r="BM78">
        <v>162</v>
      </c>
      <c r="BN78">
        <v>202</v>
      </c>
      <c r="BO78">
        <v>141</v>
      </c>
      <c r="BP78">
        <v>236</v>
      </c>
      <c r="BQ78">
        <v>162</v>
      </c>
      <c r="BR78">
        <v>182</v>
      </c>
      <c r="BS78">
        <v>149</v>
      </c>
      <c r="BT78">
        <v>187</v>
      </c>
      <c r="BU78">
        <v>188</v>
      </c>
      <c r="BV78">
        <v>187</v>
      </c>
      <c r="BW78">
        <v>188</v>
      </c>
      <c r="BX78">
        <v>202</v>
      </c>
      <c r="BY78">
        <v>191</v>
      </c>
      <c r="BZ78">
        <v>173</v>
      </c>
      <c r="CA78">
        <v>214</v>
      </c>
      <c r="CB78">
        <v>222</v>
      </c>
      <c r="CC78">
        <v>203</v>
      </c>
      <c r="CD78">
        <v>266</v>
      </c>
      <c r="CE78">
        <v>233</v>
      </c>
      <c r="CF78">
        <v>189</v>
      </c>
      <c r="CG78">
        <v>200</v>
      </c>
      <c r="CH78">
        <v>225</v>
      </c>
      <c r="CI78">
        <v>169</v>
      </c>
      <c r="CJ78">
        <v>190</v>
      </c>
      <c r="CK78">
        <v>206</v>
      </c>
      <c r="CL78">
        <v>174</v>
      </c>
      <c r="CM78">
        <v>203</v>
      </c>
      <c r="CN78">
        <v>241</v>
      </c>
      <c r="CO78">
        <v>141</v>
      </c>
      <c r="CP78">
        <v>156</v>
      </c>
      <c r="CQ78">
        <v>175</v>
      </c>
      <c r="CR78">
        <v>181</v>
      </c>
      <c r="CS78">
        <v>136</v>
      </c>
      <c r="CT78">
        <v>185</v>
      </c>
      <c r="CU78">
        <v>180</v>
      </c>
    </row>
    <row r="79" spans="1:99" ht="14.55" x14ac:dyDescent="0.35">
      <c r="A79" s="15" t="s">
        <v>9</v>
      </c>
      <c r="B79" s="4">
        <v>215</v>
      </c>
      <c r="C79" s="4">
        <v>172</v>
      </c>
      <c r="D79" s="4">
        <v>139</v>
      </c>
      <c r="E79" s="4">
        <v>188</v>
      </c>
      <c r="F79" s="4">
        <f t="shared" si="75"/>
        <v>714</v>
      </c>
      <c r="G79" s="4">
        <v>1</v>
      </c>
      <c r="H79" s="7">
        <f t="shared" si="76"/>
        <v>4</v>
      </c>
      <c r="K79" s="15" t="s">
        <v>8</v>
      </c>
      <c r="L79">
        <v>182</v>
      </c>
      <c r="M79">
        <v>133</v>
      </c>
      <c r="N79">
        <v>0</v>
      </c>
      <c r="O79">
        <v>0</v>
      </c>
      <c r="P79">
        <v>192</v>
      </c>
      <c r="Q79">
        <v>169</v>
      </c>
      <c r="R79">
        <v>162</v>
      </c>
      <c r="S79">
        <v>181</v>
      </c>
      <c r="T79">
        <v>180</v>
      </c>
      <c r="U79">
        <v>172</v>
      </c>
      <c r="V79">
        <v>193</v>
      </c>
      <c r="W79">
        <v>151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0</v>
      </c>
      <c r="AE79">
        <v>0</v>
      </c>
      <c r="AF79">
        <v>0</v>
      </c>
      <c r="AG79">
        <v>0</v>
      </c>
      <c r="AH79">
        <v>0</v>
      </c>
      <c r="AI79">
        <v>0</v>
      </c>
      <c r="AJ79">
        <v>0</v>
      </c>
      <c r="AK79">
        <v>0</v>
      </c>
      <c r="AL79">
        <v>0</v>
      </c>
      <c r="AM79">
        <v>0</v>
      </c>
      <c r="AN79">
        <v>153</v>
      </c>
      <c r="AO79">
        <v>174</v>
      </c>
      <c r="AP79">
        <v>221</v>
      </c>
      <c r="AQ79">
        <v>155</v>
      </c>
      <c r="AR79">
        <v>210</v>
      </c>
      <c r="AS79">
        <v>172</v>
      </c>
      <c r="AT79">
        <v>168</v>
      </c>
      <c r="AU79">
        <v>183</v>
      </c>
      <c r="AV79">
        <v>185</v>
      </c>
      <c r="AW79">
        <v>190</v>
      </c>
      <c r="AX79">
        <v>145</v>
      </c>
      <c r="AY79">
        <v>189</v>
      </c>
      <c r="AZ79">
        <v>196</v>
      </c>
      <c r="BA79">
        <v>189</v>
      </c>
      <c r="BB79">
        <v>187</v>
      </c>
      <c r="BC79">
        <v>204</v>
      </c>
      <c r="BD79">
        <v>215</v>
      </c>
      <c r="BE79">
        <v>151</v>
      </c>
      <c r="BF79">
        <v>136</v>
      </c>
      <c r="BG79">
        <v>185</v>
      </c>
      <c r="BH79">
        <v>170</v>
      </c>
      <c r="BI79">
        <v>198</v>
      </c>
      <c r="BJ79">
        <v>167</v>
      </c>
      <c r="BK79">
        <v>173</v>
      </c>
      <c r="BL79">
        <v>209</v>
      </c>
      <c r="BM79">
        <v>148</v>
      </c>
      <c r="BN79">
        <v>179</v>
      </c>
      <c r="BO79">
        <v>191</v>
      </c>
      <c r="BP79">
        <v>127</v>
      </c>
      <c r="BQ79">
        <v>170</v>
      </c>
      <c r="BR79">
        <v>188</v>
      </c>
      <c r="BS79">
        <v>166</v>
      </c>
      <c r="BT79">
        <v>166</v>
      </c>
      <c r="BU79">
        <v>222</v>
      </c>
      <c r="BV79">
        <v>192</v>
      </c>
      <c r="BW79">
        <v>210</v>
      </c>
      <c r="BX79">
        <v>178</v>
      </c>
      <c r="BY79">
        <v>186</v>
      </c>
      <c r="BZ79">
        <v>210</v>
      </c>
      <c r="CA79">
        <v>171</v>
      </c>
      <c r="CB79">
        <v>183</v>
      </c>
      <c r="CC79">
        <v>201</v>
      </c>
      <c r="CD79">
        <v>163</v>
      </c>
      <c r="CE79">
        <v>191</v>
      </c>
      <c r="CF79">
        <v>171</v>
      </c>
      <c r="CG79">
        <v>157</v>
      </c>
      <c r="CH79">
        <v>179</v>
      </c>
      <c r="CI79">
        <v>237</v>
      </c>
      <c r="CJ79">
        <v>183</v>
      </c>
      <c r="CK79">
        <v>190</v>
      </c>
      <c r="CL79">
        <v>191</v>
      </c>
      <c r="CM79">
        <v>220</v>
      </c>
      <c r="CN79">
        <v>0</v>
      </c>
      <c r="CO79">
        <v>0</v>
      </c>
      <c r="CP79">
        <v>0</v>
      </c>
      <c r="CQ79">
        <v>0</v>
      </c>
      <c r="CR79">
        <v>0</v>
      </c>
      <c r="CS79">
        <v>0</v>
      </c>
      <c r="CT79">
        <v>0</v>
      </c>
      <c r="CU79">
        <v>0</v>
      </c>
    </row>
    <row r="80" spans="1:99" ht="14.55" x14ac:dyDescent="0.35">
      <c r="A80" s="15" t="s">
        <v>10</v>
      </c>
      <c r="B80" s="4">
        <v>145</v>
      </c>
      <c r="C80" s="4">
        <v>153</v>
      </c>
      <c r="D80" s="4">
        <v>150</v>
      </c>
      <c r="E80" s="4">
        <v>195</v>
      </c>
      <c r="F80" s="4">
        <f t="shared" si="75"/>
        <v>643</v>
      </c>
      <c r="G80" s="4">
        <v>0</v>
      </c>
      <c r="H80" s="7">
        <f t="shared" si="76"/>
        <v>4</v>
      </c>
      <c r="K80" s="15" t="s">
        <v>9</v>
      </c>
      <c r="L80">
        <v>161</v>
      </c>
      <c r="M80">
        <v>157</v>
      </c>
      <c r="N80">
        <v>218</v>
      </c>
      <c r="O80">
        <v>182</v>
      </c>
      <c r="P80">
        <v>210</v>
      </c>
      <c r="Q80">
        <v>191</v>
      </c>
      <c r="R80">
        <v>153</v>
      </c>
      <c r="S80">
        <v>191</v>
      </c>
      <c r="T80">
        <v>199</v>
      </c>
      <c r="U80">
        <v>194</v>
      </c>
      <c r="V80">
        <v>190</v>
      </c>
      <c r="W80">
        <v>138</v>
      </c>
      <c r="X80">
        <v>171</v>
      </c>
      <c r="Y80">
        <v>167</v>
      </c>
      <c r="Z80">
        <v>142</v>
      </c>
      <c r="AA80">
        <v>195</v>
      </c>
      <c r="AB80">
        <v>215</v>
      </c>
      <c r="AC80">
        <v>172</v>
      </c>
      <c r="AD80">
        <v>139</v>
      </c>
      <c r="AE80">
        <v>188</v>
      </c>
      <c r="AF80">
        <v>202</v>
      </c>
      <c r="AG80">
        <v>139</v>
      </c>
      <c r="AH80">
        <v>0</v>
      </c>
      <c r="AI80">
        <v>0</v>
      </c>
      <c r="AJ80">
        <v>142</v>
      </c>
      <c r="AK80">
        <v>192</v>
      </c>
      <c r="AL80">
        <v>169</v>
      </c>
      <c r="AM80">
        <v>137</v>
      </c>
      <c r="AN80">
        <v>158</v>
      </c>
      <c r="AO80">
        <v>175</v>
      </c>
      <c r="AP80">
        <v>168</v>
      </c>
      <c r="AQ80">
        <v>170</v>
      </c>
      <c r="AR80">
        <v>179</v>
      </c>
      <c r="AS80">
        <v>166</v>
      </c>
      <c r="AT80">
        <v>167</v>
      </c>
      <c r="AU80">
        <v>138</v>
      </c>
      <c r="AV80">
        <v>159</v>
      </c>
      <c r="AW80">
        <v>145</v>
      </c>
      <c r="AX80">
        <v>0</v>
      </c>
      <c r="AY80">
        <v>0</v>
      </c>
      <c r="AZ80">
        <v>0</v>
      </c>
      <c r="BA80">
        <v>0</v>
      </c>
      <c r="BB80">
        <v>0</v>
      </c>
      <c r="BC80">
        <v>0</v>
      </c>
      <c r="BD80">
        <v>156</v>
      </c>
      <c r="BE80">
        <v>172</v>
      </c>
      <c r="BF80">
        <v>195</v>
      </c>
      <c r="BG80">
        <v>168</v>
      </c>
      <c r="BH80">
        <v>140</v>
      </c>
      <c r="BI80">
        <v>139</v>
      </c>
      <c r="BJ80">
        <v>0</v>
      </c>
      <c r="BK80">
        <v>0</v>
      </c>
      <c r="BL80">
        <v>0</v>
      </c>
      <c r="BM80">
        <v>201</v>
      </c>
      <c r="BN80">
        <v>191</v>
      </c>
      <c r="BO80">
        <v>187</v>
      </c>
      <c r="BP80">
        <v>141</v>
      </c>
      <c r="BQ80">
        <v>176</v>
      </c>
      <c r="BR80">
        <v>169</v>
      </c>
      <c r="BS80">
        <v>174</v>
      </c>
      <c r="BT80">
        <v>168</v>
      </c>
      <c r="BU80">
        <v>161</v>
      </c>
      <c r="BV80">
        <v>159</v>
      </c>
      <c r="BW80">
        <v>180</v>
      </c>
      <c r="BX80">
        <v>189</v>
      </c>
      <c r="BY80">
        <v>148</v>
      </c>
      <c r="BZ80">
        <v>154</v>
      </c>
      <c r="CA80">
        <v>194</v>
      </c>
      <c r="CB80">
        <v>157</v>
      </c>
      <c r="CC80">
        <v>173</v>
      </c>
      <c r="CD80">
        <v>180</v>
      </c>
      <c r="CE80">
        <v>159</v>
      </c>
      <c r="CF80">
        <v>142</v>
      </c>
      <c r="CG80">
        <v>0</v>
      </c>
      <c r="CH80">
        <v>0</v>
      </c>
      <c r="CI80">
        <v>0</v>
      </c>
      <c r="CJ80">
        <v>214</v>
      </c>
      <c r="CK80">
        <v>206</v>
      </c>
      <c r="CL80">
        <v>174</v>
      </c>
      <c r="CM80">
        <v>181</v>
      </c>
      <c r="CN80">
        <v>155</v>
      </c>
      <c r="CO80">
        <v>159</v>
      </c>
      <c r="CP80">
        <v>147</v>
      </c>
      <c r="CQ80">
        <v>162</v>
      </c>
      <c r="CR80">
        <v>125</v>
      </c>
      <c r="CS80">
        <v>159</v>
      </c>
      <c r="CT80">
        <v>117</v>
      </c>
      <c r="CU80">
        <v>0</v>
      </c>
    </row>
    <row r="81" spans="1:99" ht="14.55" x14ac:dyDescent="0.35">
      <c r="A81" s="15" t="s">
        <v>11</v>
      </c>
      <c r="B81" s="4">
        <v>125</v>
      </c>
      <c r="C81" s="4"/>
      <c r="D81" s="4"/>
      <c r="E81" s="4">
        <v>127</v>
      </c>
      <c r="F81" s="4">
        <f t="shared" si="75"/>
        <v>252</v>
      </c>
      <c r="G81" s="4">
        <v>0</v>
      </c>
      <c r="H81" s="7">
        <f t="shared" si="76"/>
        <v>2</v>
      </c>
      <c r="K81" s="15" t="s">
        <v>10</v>
      </c>
      <c r="L81">
        <v>97</v>
      </c>
      <c r="M81">
        <v>0</v>
      </c>
      <c r="N81">
        <v>135</v>
      </c>
      <c r="O81">
        <v>143</v>
      </c>
      <c r="P81">
        <v>0</v>
      </c>
      <c r="Q81">
        <v>0</v>
      </c>
      <c r="R81">
        <v>160</v>
      </c>
      <c r="S81">
        <v>169</v>
      </c>
      <c r="T81">
        <v>0</v>
      </c>
      <c r="U81">
        <v>0</v>
      </c>
      <c r="V81">
        <v>0</v>
      </c>
      <c r="W81">
        <v>0</v>
      </c>
      <c r="X81">
        <v>149</v>
      </c>
      <c r="Y81">
        <v>152</v>
      </c>
      <c r="Z81">
        <v>115</v>
      </c>
      <c r="AA81">
        <v>132</v>
      </c>
      <c r="AB81">
        <v>145</v>
      </c>
      <c r="AC81">
        <v>153</v>
      </c>
      <c r="AD81">
        <v>150</v>
      </c>
      <c r="AE81">
        <v>195</v>
      </c>
      <c r="AF81">
        <v>173</v>
      </c>
      <c r="AG81">
        <v>154</v>
      </c>
      <c r="AH81">
        <v>178</v>
      </c>
      <c r="AI81">
        <v>139</v>
      </c>
      <c r="AJ81">
        <v>163</v>
      </c>
      <c r="AK81">
        <v>168</v>
      </c>
      <c r="AL81">
        <v>154</v>
      </c>
      <c r="AM81">
        <v>257</v>
      </c>
      <c r="AN81">
        <v>162</v>
      </c>
      <c r="AO81">
        <v>168</v>
      </c>
      <c r="AP81">
        <v>134</v>
      </c>
      <c r="AQ81">
        <v>167</v>
      </c>
      <c r="AR81">
        <v>164</v>
      </c>
      <c r="AS81">
        <v>165</v>
      </c>
      <c r="AT81">
        <v>138</v>
      </c>
      <c r="AU81">
        <v>178</v>
      </c>
      <c r="AV81">
        <v>211</v>
      </c>
      <c r="AW81">
        <v>159</v>
      </c>
      <c r="AX81">
        <v>163</v>
      </c>
      <c r="AY81">
        <v>178</v>
      </c>
      <c r="AZ81">
        <v>152</v>
      </c>
      <c r="BA81">
        <v>159</v>
      </c>
      <c r="BB81">
        <v>154</v>
      </c>
      <c r="BC81">
        <v>181</v>
      </c>
      <c r="BD81">
        <v>165</v>
      </c>
      <c r="BE81">
        <v>191</v>
      </c>
      <c r="BF81">
        <v>180</v>
      </c>
      <c r="BG81">
        <v>243</v>
      </c>
      <c r="BH81">
        <v>140</v>
      </c>
      <c r="BI81">
        <v>145</v>
      </c>
      <c r="BJ81">
        <v>183</v>
      </c>
      <c r="BK81">
        <v>196</v>
      </c>
      <c r="BL81">
        <v>215</v>
      </c>
      <c r="BM81">
        <v>160</v>
      </c>
      <c r="BN81">
        <v>107</v>
      </c>
      <c r="BO81">
        <v>184</v>
      </c>
      <c r="BP81">
        <v>156</v>
      </c>
      <c r="BQ81">
        <v>160</v>
      </c>
      <c r="BR81">
        <v>181</v>
      </c>
      <c r="BS81">
        <v>151</v>
      </c>
      <c r="BT81">
        <v>177</v>
      </c>
      <c r="BU81">
        <v>210</v>
      </c>
      <c r="BV81">
        <v>174</v>
      </c>
      <c r="BW81">
        <v>200</v>
      </c>
      <c r="BX81">
        <v>137</v>
      </c>
      <c r="BY81">
        <v>201</v>
      </c>
      <c r="BZ81">
        <v>160</v>
      </c>
      <c r="CA81">
        <v>193</v>
      </c>
      <c r="CB81">
        <v>202</v>
      </c>
      <c r="CC81">
        <v>188</v>
      </c>
      <c r="CD81">
        <v>159</v>
      </c>
      <c r="CE81">
        <v>213</v>
      </c>
      <c r="CF81">
        <v>178</v>
      </c>
      <c r="CG81">
        <v>170</v>
      </c>
      <c r="CH81">
        <v>148</v>
      </c>
      <c r="CI81">
        <v>157</v>
      </c>
      <c r="CJ81">
        <v>193</v>
      </c>
      <c r="CK81">
        <v>148</v>
      </c>
      <c r="CL81">
        <v>170</v>
      </c>
      <c r="CM81">
        <v>173</v>
      </c>
      <c r="CN81">
        <v>167</v>
      </c>
      <c r="CO81">
        <v>200</v>
      </c>
      <c r="CP81">
        <v>201</v>
      </c>
      <c r="CQ81">
        <v>180</v>
      </c>
      <c r="CR81">
        <v>161</v>
      </c>
      <c r="CS81">
        <v>130</v>
      </c>
      <c r="CT81">
        <v>189</v>
      </c>
      <c r="CU81">
        <v>135</v>
      </c>
    </row>
    <row r="82" spans="1:99" ht="14.55" x14ac:dyDescent="0.35">
      <c r="A82" s="15" t="s">
        <v>12</v>
      </c>
      <c r="B82" s="4"/>
      <c r="C82" s="4"/>
      <c r="D82" s="4"/>
      <c r="E82" s="4"/>
      <c r="F82" s="4"/>
      <c r="G82" s="4"/>
      <c r="H82" s="7">
        <f t="shared" si="76"/>
        <v>0</v>
      </c>
      <c r="K82" s="15" t="s">
        <v>11</v>
      </c>
      <c r="L82">
        <v>186</v>
      </c>
      <c r="M82">
        <v>176</v>
      </c>
      <c r="N82">
        <v>170</v>
      </c>
      <c r="O82">
        <v>138</v>
      </c>
      <c r="P82">
        <v>209</v>
      </c>
      <c r="Q82">
        <v>164</v>
      </c>
      <c r="R82">
        <v>168</v>
      </c>
      <c r="S82">
        <v>146</v>
      </c>
      <c r="T82">
        <v>189</v>
      </c>
      <c r="U82">
        <v>183</v>
      </c>
      <c r="V82">
        <v>200</v>
      </c>
      <c r="W82">
        <v>203</v>
      </c>
      <c r="X82">
        <v>177</v>
      </c>
      <c r="Y82">
        <v>128</v>
      </c>
      <c r="Z82">
        <v>193</v>
      </c>
      <c r="AA82">
        <v>193</v>
      </c>
      <c r="AB82">
        <v>125</v>
      </c>
      <c r="AC82">
        <v>0</v>
      </c>
      <c r="AD82">
        <v>0</v>
      </c>
      <c r="AE82">
        <v>127</v>
      </c>
      <c r="AF82">
        <v>203</v>
      </c>
      <c r="AG82">
        <v>166</v>
      </c>
      <c r="AH82">
        <v>149</v>
      </c>
      <c r="AI82">
        <v>149</v>
      </c>
      <c r="AJ82">
        <v>171</v>
      </c>
      <c r="AK82">
        <v>160</v>
      </c>
      <c r="AL82">
        <v>164</v>
      </c>
      <c r="AM82">
        <v>139</v>
      </c>
      <c r="AN82">
        <v>0</v>
      </c>
      <c r="AO82">
        <v>192</v>
      </c>
      <c r="AP82">
        <v>158</v>
      </c>
      <c r="AQ82">
        <v>203</v>
      </c>
      <c r="AR82">
        <v>146</v>
      </c>
      <c r="AS82">
        <v>167</v>
      </c>
      <c r="AT82">
        <v>164</v>
      </c>
      <c r="AU82">
        <v>164</v>
      </c>
      <c r="AV82">
        <v>181</v>
      </c>
      <c r="AW82">
        <v>190</v>
      </c>
      <c r="AX82">
        <v>160</v>
      </c>
      <c r="AY82">
        <v>236</v>
      </c>
      <c r="AZ82">
        <v>147</v>
      </c>
      <c r="BA82">
        <v>171</v>
      </c>
      <c r="BB82">
        <v>176</v>
      </c>
      <c r="BC82">
        <v>201</v>
      </c>
      <c r="BD82">
        <v>171</v>
      </c>
      <c r="BE82">
        <v>274</v>
      </c>
      <c r="BF82">
        <v>244</v>
      </c>
      <c r="BG82">
        <v>190</v>
      </c>
      <c r="BH82">
        <v>178</v>
      </c>
      <c r="BI82">
        <v>222</v>
      </c>
      <c r="BJ82">
        <v>200</v>
      </c>
      <c r="BK82">
        <v>161</v>
      </c>
      <c r="BL82">
        <v>179</v>
      </c>
      <c r="BM82">
        <v>195</v>
      </c>
      <c r="BN82">
        <v>170</v>
      </c>
      <c r="BO82">
        <v>157</v>
      </c>
      <c r="BP82">
        <v>151</v>
      </c>
      <c r="BQ82">
        <v>169</v>
      </c>
      <c r="BR82">
        <v>193</v>
      </c>
      <c r="BS82">
        <v>165</v>
      </c>
      <c r="BT82">
        <v>197</v>
      </c>
      <c r="BU82">
        <v>198</v>
      </c>
      <c r="BV82">
        <v>197</v>
      </c>
      <c r="BW82">
        <v>198</v>
      </c>
      <c r="BX82">
        <v>200</v>
      </c>
      <c r="BY82">
        <v>211</v>
      </c>
      <c r="BZ82">
        <v>192</v>
      </c>
      <c r="CA82">
        <v>189</v>
      </c>
      <c r="CB82">
        <v>191</v>
      </c>
      <c r="CC82">
        <v>223</v>
      </c>
      <c r="CD82">
        <v>173</v>
      </c>
      <c r="CE82">
        <v>176</v>
      </c>
      <c r="CF82">
        <v>172</v>
      </c>
      <c r="CG82">
        <v>167</v>
      </c>
      <c r="CH82">
        <v>185</v>
      </c>
      <c r="CI82">
        <v>157</v>
      </c>
      <c r="CJ82">
        <v>171</v>
      </c>
      <c r="CK82">
        <v>171</v>
      </c>
      <c r="CL82">
        <v>203</v>
      </c>
      <c r="CM82">
        <v>237</v>
      </c>
      <c r="CN82">
        <v>164</v>
      </c>
      <c r="CO82">
        <v>198</v>
      </c>
      <c r="CP82">
        <v>182</v>
      </c>
      <c r="CQ82">
        <v>159</v>
      </c>
      <c r="CR82">
        <v>123</v>
      </c>
      <c r="CS82">
        <v>144</v>
      </c>
      <c r="CT82">
        <v>169</v>
      </c>
      <c r="CU82">
        <v>159</v>
      </c>
    </row>
    <row r="83" spans="1:99" ht="14.55" x14ac:dyDescent="0.35">
      <c r="A83" s="15" t="s">
        <v>58</v>
      </c>
      <c r="B83" s="4">
        <v>154</v>
      </c>
      <c r="C83" s="4">
        <v>222</v>
      </c>
      <c r="D83" s="4">
        <v>122</v>
      </c>
      <c r="E83" s="4"/>
      <c r="F83" s="4">
        <f t="shared" si="75"/>
        <v>498</v>
      </c>
      <c r="G83" s="4">
        <v>1</v>
      </c>
      <c r="H83" s="7">
        <f t="shared" si="76"/>
        <v>3</v>
      </c>
      <c r="K83" s="15" t="s">
        <v>12</v>
      </c>
      <c r="L83">
        <v>0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0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0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0</v>
      </c>
      <c r="BG83">
        <v>0</v>
      </c>
      <c r="BH83">
        <v>0</v>
      </c>
      <c r="BI83">
        <v>0</v>
      </c>
      <c r="BJ83">
        <v>166</v>
      </c>
      <c r="BK83">
        <v>181</v>
      </c>
      <c r="BL83">
        <v>103</v>
      </c>
      <c r="BM83">
        <v>0</v>
      </c>
      <c r="BN83">
        <v>0</v>
      </c>
      <c r="BO83">
        <v>0</v>
      </c>
      <c r="BP83">
        <v>0</v>
      </c>
      <c r="BQ83">
        <v>0</v>
      </c>
      <c r="BR83">
        <v>0</v>
      </c>
      <c r="BS83">
        <v>0</v>
      </c>
      <c r="BT83">
        <v>0</v>
      </c>
      <c r="BU83">
        <v>0</v>
      </c>
      <c r="BV83">
        <v>0</v>
      </c>
      <c r="BW83">
        <v>0</v>
      </c>
      <c r="BX83">
        <v>154</v>
      </c>
      <c r="BY83">
        <v>180</v>
      </c>
      <c r="BZ83">
        <v>133</v>
      </c>
      <c r="CA83">
        <v>158</v>
      </c>
      <c r="CB83">
        <v>0</v>
      </c>
      <c r="CC83">
        <v>0</v>
      </c>
      <c r="CD83">
        <v>0</v>
      </c>
      <c r="CE83">
        <v>0</v>
      </c>
      <c r="CF83">
        <v>0</v>
      </c>
      <c r="CG83">
        <v>158</v>
      </c>
      <c r="CH83">
        <v>178</v>
      </c>
      <c r="CI83">
        <v>161</v>
      </c>
      <c r="CJ83">
        <v>0</v>
      </c>
      <c r="CK83">
        <v>0</v>
      </c>
      <c r="CL83">
        <v>0</v>
      </c>
      <c r="CM83">
        <v>0</v>
      </c>
      <c r="CN83">
        <v>128</v>
      </c>
      <c r="CO83">
        <v>169</v>
      </c>
      <c r="CP83">
        <v>140</v>
      </c>
      <c r="CQ83">
        <v>154</v>
      </c>
      <c r="CR83">
        <v>0</v>
      </c>
      <c r="CS83">
        <v>0</v>
      </c>
      <c r="CT83">
        <v>120</v>
      </c>
      <c r="CU83">
        <v>157</v>
      </c>
    </row>
    <row r="84" spans="1:99" ht="14.55" x14ac:dyDescent="0.35">
      <c r="A84" s="15" t="s">
        <v>13</v>
      </c>
      <c r="B84" s="4">
        <v>158</v>
      </c>
      <c r="C84" s="4">
        <v>178</v>
      </c>
      <c r="D84" s="4">
        <v>192</v>
      </c>
      <c r="E84" s="4">
        <v>170</v>
      </c>
      <c r="F84" s="4">
        <f t="shared" si="75"/>
        <v>698</v>
      </c>
      <c r="G84" s="4">
        <v>1</v>
      </c>
      <c r="H84" s="7">
        <f t="shared" si="76"/>
        <v>4</v>
      </c>
      <c r="K84" s="15" t="s">
        <v>58</v>
      </c>
      <c r="L84">
        <v>180</v>
      </c>
      <c r="M84">
        <v>202</v>
      </c>
      <c r="N84">
        <v>146</v>
      </c>
      <c r="O84">
        <v>172</v>
      </c>
      <c r="P84">
        <v>167</v>
      </c>
      <c r="Q84">
        <v>143</v>
      </c>
      <c r="R84">
        <v>0</v>
      </c>
      <c r="S84">
        <v>191</v>
      </c>
      <c r="T84">
        <v>192</v>
      </c>
      <c r="U84">
        <v>174</v>
      </c>
      <c r="V84">
        <v>248</v>
      </c>
      <c r="W84">
        <v>186</v>
      </c>
      <c r="X84">
        <v>201</v>
      </c>
      <c r="Y84">
        <v>190</v>
      </c>
      <c r="Z84">
        <v>173</v>
      </c>
      <c r="AA84">
        <v>172</v>
      </c>
      <c r="AB84">
        <v>154</v>
      </c>
      <c r="AC84">
        <v>222</v>
      </c>
      <c r="AD84">
        <v>122</v>
      </c>
      <c r="AE84">
        <v>0</v>
      </c>
      <c r="AF84">
        <v>181</v>
      </c>
      <c r="AG84">
        <v>178</v>
      </c>
      <c r="AH84">
        <v>180</v>
      </c>
      <c r="AI84">
        <v>219</v>
      </c>
      <c r="AJ84">
        <v>190</v>
      </c>
      <c r="AK84">
        <v>204</v>
      </c>
      <c r="AL84">
        <v>207</v>
      </c>
      <c r="AM84">
        <v>188</v>
      </c>
      <c r="AN84">
        <v>138</v>
      </c>
      <c r="AO84">
        <v>0</v>
      </c>
      <c r="AP84">
        <v>0</v>
      </c>
      <c r="AQ84">
        <v>0</v>
      </c>
      <c r="AR84">
        <v>145</v>
      </c>
      <c r="AS84">
        <v>0</v>
      </c>
      <c r="AT84">
        <v>178</v>
      </c>
      <c r="AU84">
        <v>126</v>
      </c>
      <c r="AV84">
        <v>0</v>
      </c>
      <c r="AW84">
        <v>0</v>
      </c>
      <c r="AX84">
        <v>150</v>
      </c>
      <c r="AY84">
        <v>178</v>
      </c>
      <c r="AZ84">
        <v>174</v>
      </c>
      <c r="BA84">
        <v>145</v>
      </c>
      <c r="BB84">
        <v>160</v>
      </c>
      <c r="BC84">
        <v>154</v>
      </c>
      <c r="BD84">
        <v>179</v>
      </c>
      <c r="BE84">
        <v>199</v>
      </c>
      <c r="BF84">
        <v>160</v>
      </c>
      <c r="BG84">
        <v>180</v>
      </c>
      <c r="BH84">
        <v>148</v>
      </c>
      <c r="BI84">
        <v>167</v>
      </c>
      <c r="BJ84">
        <v>166</v>
      </c>
      <c r="BK84">
        <v>147</v>
      </c>
      <c r="BL84">
        <v>154</v>
      </c>
      <c r="BM84">
        <v>154</v>
      </c>
      <c r="BN84">
        <v>184</v>
      </c>
      <c r="BO84">
        <v>176</v>
      </c>
      <c r="BP84">
        <v>224</v>
      </c>
      <c r="BQ84">
        <v>170</v>
      </c>
      <c r="BR84">
        <v>156</v>
      </c>
      <c r="BS84">
        <v>190</v>
      </c>
      <c r="BT84">
        <v>193</v>
      </c>
      <c r="BU84">
        <v>194</v>
      </c>
      <c r="BV84">
        <v>193</v>
      </c>
      <c r="BW84">
        <v>194</v>
      </c>
      <c r="BX84">
        <v>165</v>
      </c>
      <c r="BY84">
        <v>135</v>
      </c>
      <c r="BZ84">
        <v>0</v>
      </c>
      <c r="CA84">
        <v>0</v>
      </c>
      <c r="CB84">
        <v>223</v>
      </c>
      <c r="CC84">
        <v>157</v>
      </c>
      <c r="CD84">
        <v>171</v>
      </c>
      <c r="CE84">
        <v>224</v>
      </c>
      <c r="CF84">
        <v>177</v>
      </c>
      <c r="CG84">
        <v>221</v>
      </c>
      <c r="CH84">
        <v>161</v>
      </c>
      <c r="CI84">
        <v>183</v>
      </c>
      <c r="CJ84">
        <v>184</v>
      </c>
      <c r="CK84">
        <v>203</v>
      </c>
      <c r="CL84">
        <v>173</v>
      </c>
      <c r="CM84">
        <v>205</v>
      </c>
      <c r="CN84">
        <v>205</v>
      </c>
      <c r="CO84">
        <v>216</v>
      </c>
      <c r="CP84">
        <v>190</v>
      </c>
      <c r="CQ84">
        <v>170</v>
      </c>
      <c r="CR84">
        <v>168</v>
      </c>
      <c r="CS84">
        <v>171</v>
      </c>
      <c r="CT84">
        <v>199</v>
      </c>
      <c r="CU84">
        <v>180</v>
      </c>
    </row>
    <row r="85" spans="1:99" ht="14.55" x14ac:dyDescent="0.35">
      <c r="A85" s="15" t="s">
        <v>90</v>
      </c>
      <c r="B85" s="4">
        <v>191</v>
      </c>
      <c r="C85" s="4">
        <v>201</v>
      </c>
      <c r="D85" s="4">
        <v>159</v>
      </c>
      <c r="E85" s="4">
        <v>170</v>
      </c>
      <c r="F85" s="4">
        <f t="shared" si="75"/>
        <v>721</v>
      </c>
      <c r="G85" s="4">
        <v>1</v>
      </c>
      <c r="H85" s="7">
        <f t="shared" si="76"/>
        <v>4</v>
      </c>
      <c r="K85" s="15" t="s">
        <v>13</v>
      </c>
      <c r="L85">
        <v>157</v>
      </c>
      <c r="M85">
        <v>173</v>
      </c>
      <c r="N85">
        <v>179</v>
      </c>
      <c r="O85">
        <v>175</v>
      </c>
      <c r="P85">
        <v>191</v>
      </c>
      <c r="Q85">
        <v>236</v>
      </c>
      <c r="R85">
        <v>194</v>
      </c>
      <c r="S85">
        <v>173</v>
      </c>
      <c r="T85">
        <v>158</v>
      </c>
      <c r="U85">
        <v>176</v>
      </c>
      <c r="V85">
        <v>242</v>
      </c>
      <c r="W85">
        <v>202</v>
      </c>
      <c r="X85">
        <v>193</v>
      </c>
      <c r="Y85">
        <v>173</v>
      </c>
      <c r="Z85">
        <v>197</v>
      </c>
      <c r="AA85">
        <v>189</v>
      </c>
      <c r="AB85">
        <v>158</v>
      </c>
      <c r="AC85">
        <v>178</v>
      </c>
      <c r="AD85">
        <v>192</v>
      </c>
      <c r="AE85">
        <v>170</v>
      </c>
      <c r="AF85">
        <v>154</v>
      </c>
      <c r="AG85">
        <v>167</v>
      </c>
      <c r="AH85">
        <v>188</v>
      </c>
      <c r="AI85">
        <v>152</v>
      </c>
      <c r="AJ85">
        <v>155</v>
      </c>
      <c r="AK85">
        <v>200</v>
      </c>
      <c r="AL85">
        <v>179</v>
      </c>
      <c r="AM85">
        <v>200</v>
      </c>
      <c r="AN85">
        <v>181</v>
      </c>
      <c r="AO85">
        <v>166</v>
      </c>
      <c r="AP85">
        <v>202</v>
      </c>
      <c r="AQ85">
        <v>184</v>
      </c>
      <c r="AR85">
        <v>0</v>
      </c>
      <c r="AS85">
        <v>0</v>
      </c>
      <c r="AT85">
        <v>0</v>
      </c>
      <c r="AU85">
        <v>0</v>
      </c>
      <c r="AV85">
        <v>146</v>
      </c>
      <c r="AW85">
        <v>161</v>
      </c>
      <c r="AX85">
        <v>171</v>
      </c>
      <c r="AY85">
        <v>192</v>
      </c>
      <c r="AZ85">
        <v>162</v>
      </c>
      <c r="BA85">
        <v>222</v>
      </c>
      <c r="BB85">
        <v>165</v>
      </c>
      <c r="BC85">
        <v>207</v>
      </c>
      <c r="BD85">
        <v>0</v>
      </c>
      <c r="BE85">
        <v>0</v>
      </c>
      <c r="BF85">
        <v>0</v>
      </c>
      <c r="BG85">
        <v>0</v>
      </c>
      <c r="BH85">
        <v>0</v>
      </c>
      <c r="BI85">
        <v>0</v>
      </c>
      <c r="BJ85">
        <v>0</v>
      </c>
      <c r="BK85">
        <v>0</v>
      </c>
      <c r="BL85">
        <v>0</v>
      </c>
      <c r="BM85">
        <v>0</v>
      </c>
      <c r="BN85">
        <v>0</v>
      </c>
      <c r="BO85">
        <v>0</v>
      </c>
      <c r="BP85">
        <v>0</v>
      </c>
      <c r="BQ85">
        <v>0</v>
      </c>
      <c r="BR85">
        <v>0</v>
      </c>
      <c r="BS85">
        <v>0</v>
      </c>
      <c r="BT85">
        <v>0</v>
      </c>
      <c r="BU85">
        <v>0</v>
      </c>
      <c r="BV85">
        <v>0</v>
      </c>
      <c r="BW85">
        <v>0</v>
      </c>
      <c r="BX85">
        <v>0</v>
      </c>
      <c r="BY85">
        <v>0</v>
      </c>
      <c r="BZ85">
        <v>0</v>
      </c>
      <c r="CA85">
        <v>0</v>
      </c>
      <c r="CB85">
        <v>0</v>
      </c>
      <c r="CC85">
        <v>0</v>
      </c>
      <c r="CD85">
        <v>0</v>
      </c>
      <c r="CE85">
        <v>0</v>
      </c>
      <c r="CF85">
        <v>0</v>
      </c>
      <c r="CG85">
        <v>0</v>
      </c>
      <c r="CH85">
        <v>0</v>
      </c>
      <c r="CI85">
        <v>0</v>
      </c>
      <c r="CJ85">
        <v>0</v>
      </c>
      <c r="CK85">
        <v>0</v>
      </c>
      <c r="CL85">
        <v>0</v>
      </c>
      <c r="CM85">
        <v>0</v>
      </c>
      <c r="CN85">
        <v>0</v>
      </c>
      <c r="CO85">
        <v>0</v>
      </c>
      <c r="CP85">
        <v>0</v>
      </c>
      <c r="CQ85">
        <v>0</v>
      </c>
      <c r="CR85">
        <v>0</v>
      </c>
      <c r="CS85">
        <v>0</v>
      </c>
      <c r="CT85">
        <v>0</v>
      </c>
      <c r="CU85">
        <v>0</v>
      </c>
    </row>
    <row r="86" spans="1:99" ht="14.55" x14ac:dyDescent="0.35">
      <c r="A86" s="15" t="s">
        <v>22</v>
      </c>
      <c r="B86" s="4"/>
      <c r="C86" s="4">
        <v>146</v>
      </c>
      <c r="D86" s="4">
        <v>163</v>
      </c>
      <c r="E86" s="4">
        <v>210</v>
      </c>
      <c r="F86" s="4">
        <f t="shared" si="75"/>
        <v>519</v>
      </c>
      <c r="G86" s="4">
        <v>1</v>
      </c>
      <c r="H86" s="7">
        <f t="shared" si="76"/>
        <v>3</v>
      </c>
      <c r="K86" s="15" t="s">
        <v>90</v>
      </c>
      <c r="L86">
        <v>0</v>
      </c>
      <c r="M86">
        <v>195</v>
      </c>
      <c r="N86">
        <v>157</v>
      </c>
      <c r="O86">
        <v>213</v>
      </c>
      <c r="P86">
        <v>163</v>
      </c>
      <c r="Q86">
        <v>223</v>
      </c>
      <c r="R86">
        <v>199</v>
      </c>
      <c r="S86">
        <v>188</v>
      </c>
      <c r="T86">
        <v>195</v>
      </c>
      <c r="U86">
        <v>238</v>
      </c>
      <c r="V86">
        <v>200</v>
      </c>
      <c r="W86">
        <v>174</v>
      </c>
      <c r="X86">
        <v>167</v>
      </c>
      <c r="Y86">
        <v>193</v>
      </c>
      <c r="Z86">
        <v>183</v>
      </c>
      <c r="AA86">
        <v>185</v>
      </c>
      <c r="AB86">
        <v>191</v>
      </c>
      <c r="AC86">
        <v>201</v>
      </c>
      <c r="AD86">
        <v>159</v>
      </c>
      <c r="AE86">
        <v>170</v>
      </c>
      <c r="AF86">
        <v>193</v>
      </c>
      <c r="AG86">
        <v>198</v>
      </c>
      <c r="AH86">
        <v>182</v>
      </c>
      <c r="AI86">
        <v>212</v>
      </c>
      <c r="AJ86">
        <v>176</v>
      </c>
      <c r="AK86">
        <v>191</v>
      </c>
      <c r="AL86">
        <v>162</v>
      </c>
      <c r="AM86">
        <v>224</v>
      </c>
      <c r="AN86">
        <v>193</v>
      </c>
      <c r="AO86">
        <v>183</v>
      </c>
      <c r="AP86">
        <v>192</v>
      </c>
      <c r="AQ86">
        <v>159</v>
      </c>
      <c r="AR86">
        <v>181</v>
      </c>
      <c r="AS86">
        <v>135</v>
      </c>
      <c r="AT86">
        <v>178</v>
      </c>
      <c r="AU86">
        <v>189</v>
      </c>
      <c r="AV86">
        <v>190</v>
      </c>
      <c r="AW86">
        <v>205</v>
      </c>
      <c r="AX86">
        <v>214</v>
      </c>
      <c r="AY86">
        <v>208</v>
      </c>
      <c r="AZ86">
        <v>170</v>
      </c>
      <c r="BA86">
        <v>177</v>
      </c>
      <c r="BB86">
        <v>163</v>
      </c>
      <c r="BC86">
        <v>185</v>
      </c>
      <c r="BD86">
        <v>178</v>
      </c>
      <c r="BE86">
        <v>203</v>
      </c>
      <c r="BF86">
        <v>156</v>
      </c>
      <c r="BG86">
        <v>159</v>
      </c>
      <c r="BH86">
        <v>187</v>
      </c>
      <c r="BI86">
        <v>171</v>
      </c>
      <c r="BJ86">
        <v>150</v>
      </c>
      <c r="BK86">
        <v>188</v>
      </c>
      <c r="BL86">
        <v>200</v>
      </c>
      <c r="BM86">
        <v>190</v>
      </c>
      <c r="BN86">
        <v>157</v>
      </c>
      <c r="BO86">
        <v>182</v>
      </c>
      <c r="BP86">
        <v>235</v>
      </c>
      <c r="BQ86">
        <v>157</v>
      </c>
      <c r="BR86">
        <v>155</v>
      </c>
      <c r="BS86">
        <v>202</v>
      </c>
      <c r="BT86">
        <v>173</v>
      </c>
      <c r="BU86">
        <v>174</v>
      </c>
      <c r="BV86">
        <v>174</v>
      </c>
      <c r="BW86">
        <v>174</v>
      </c>
      <c r="BX86">
        <v>181</v>
      </c>
      <c r="BY86">
        <v>172</v>
      </c>
      <c r="BZ86">
        <v>148</v>
      </c>
      <c r="CA86">
        <v>192</v>
      </c>
      <c r="CB86">
        <v>153</v>
      </c>
      <c r="CC86">
        <v>180</v>
      </c>
      <c r="CD86">
        <v>149</v>
      </c>
      <c r="CE86">
        <v>168</v>
      </c>
      <c r="CF86">
        <v>226</v>
      </c>
      <c r="CG86">
        <v>236</v>
      </c>
      <c r="CH86">
        <v>203</v>
      </c>
      <c r="CI86">
        <v>266</v>
      </c>
      <c r="CJ86">
        <v>204</v>
      </c>
      <c r="CK86">
        <v>212</v>
      </c>
      <c r="CL86">
        <v>170</v>
      </c>
      <c r="CM86">
        <v>186</v>
      </c>
      <c r="CN86">
        <v>176</v>
      </c>
      <c r="CO86">
        <v>160</v>
      </c>
      <c r="CP86">
        <v>203</v>
      </c>
      <c r="CQ86">
        <v>139</v>
      </c>
      <c r="CR86">
        <v>163</v>
      </c>
      <c r="CS86">
        <v>206</v>
      </c>
      <c r="CT86">
        <v>176</v>
      </c>
      <c r="CU86">
        <v>173</v>
      </c>
    </row>
    <row r="87" spans="1:99" ht="14.55" x14ac:dyDescent="0.35">
      <c r="A87" s="15" t="s">
        <v>23</v>
      </c>
      <c r="B87" s="4"/>
      <c r="C87" s="4"/>
      <c r="D87" s="4"/>
      <c r="E87" s="4"/>
      <c r="F87" s="4"/>
      <c r="G87" s="4"/>
      <c r="H87" s="7">
        <f t="shared" si="76"/>
        <v>0</v>
      </c>
      <c r="K87" s="15" t="s">
        <v>22</v>
      </c>
      <c r="L87">
        <v>0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146</v>
      </c>
      <c r="AD87">
        <v>163</v>
      </c>
      <c r="AE87">
        <v>210</v>
      </c>
      <c r="AF87">
        <v>0</v>
      </c>
      <c r="AG87">
        <v>0</v>
      </c>
      <c r="AH87">
        <v>178</v>
      </c>
      <c r="AI87">
        <v>160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Q87">
        <v>0</v>
      </c>
      <c r="AR87">
        <v>0</v>
      </c>
      <c r="AS87">
        <v>0</v>
      </c>
      <c r="AT87">
        <v>0</v>
      </c>
      <c r="AU87">
        <v>0</v>
      </c>
      <c r="AV87">
        <v>0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  <c r="BC87">
        <v>0</v>
      </c>
      <c r="BD87">
        <v>0</v>
      </c>
      <c r="BE87">
        <v>0</v>
      </c>
      <c r="BF87">
        <v>0</v>
      </c>
      <c r="BG87">
        <v>0</v>
      </c>
      <c r="BH87">
        <v>0</v>
      </c>
      <c r="BI87">
        <v>0</v>
      </c>
      <c r="BJ87">
        <v>0</v>
      </c>
      <c r="BK87">
        <v>0</v>
      </c>
      <c r="BL87">
        <v>0</v>
      </c>
      <c r="BM87">
        <v>0</v>
      </c>
      <c r="BN87">
        <v>0</v>
      </c>
      <c r="BO87">
        <v>0</v>
      </c>
      <c r="BP87">
        <v>0</v>
      </c>
      <c r="BQ87">
        <v>0</v>
      </c>
      <c r="BR87">
        <v>0</v>
      </c>
      <c r="BS87">
        <v>0</v>
      </c>
      <c r="BT87">
        <v>0</v>
      </c>
      <c r="BU87">
        <v>0</v>
      </c>
      <c r="BV87">
        <v>0</v>
      </c>
      <c r="BW87">
        <v>0</v>
      </c>
      <c r="BX87">
        <v>0</v>
      </c>
      <c r="BY87">
        <v>0</v>
      </c>
      <c r="BZ87">
        <v>0</v>
      </c>
      <c r="CA87">
        <v>0</v>
      </c>
      <c r="CB87">
        <v>0</v>
      </c>
      <c r="CC87">
        <v>0</v>
      </c>
      <c r="CD87">
        <v>0</v>
      </c>
      <c r="CE87">
        <v>0</v>
      </c>
      <c r="CF87">
        <v>0</v>
      </c>
      <c r="CG87">
        <v>0</v>
      </c>
      <c r="CH87">
        <v>0</v>
      </c>
      <c r="CI87">
        <v>0</v>
      </c>
      <c r="CJ87">
        <v>0</v>
      </c>
      <c r="CK87">
        <v>0</v>
      </c>
      <c r="CL87">
        <v>0</v>
      </c>
      <c r="CM87">
        <v>0</v>
      </c>
      <c r="CN87">
        <v>0</v>
      </c>
      <c r="CO87">
        <v>0</v>
      </c>
      <c r="CP87">
        <v>0</v>
      </c>
      <c r="CQ87">
        <v>0</v>
      </c>
      <c r="CR87">
        <v>0</v>
      </c>
      <c r="CS87">
        <v>0</v>
      </c>
      <c r="CT87">
        <v>0</v>
      </c>
      <c r="CU87">
        <v>0</v>
      </c>
    </row>
    <row r="88" spans="1:99" ht="15" thickBot="1" x14ac:dyDescent="0.4">
      <c r="A88" s="16" t="s">
        <v>113</v>
      </c>
      <c r="B88" s="10"/>
      <c r="C88" s="10"/>
      <c r="D88" s="10"/>
      <c r="E88" s="10"/>
      <c r="F88" s="10"/>
      <c r="G88" s="10"/>
      <c r="H88" s="11">
        <f t="shared" si="76"/>
        <v>0</v>
      </c>
      <c r="K88" s="15" t="s">
        <v>23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Q88">
        <v>0</v>
      </c>
      <c r="AR88">
        <v>0</v>
      </c>
      <c r="AS88">
        <v>138</v>
      </c>
      <c r="AT88">
        <v>0</v>
      </c>
      <c r="AU88">
        <v>0</v>
      </c>
      <c r="AV88">
        <v>0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  <c r="BC88">
        <v>0</v>
      </c>
      <c r="BD88">
        <v>0</v>
      </c>
      <c r="BE88">
        <v>0</v>
      </c>
      <c r="BF88">
        <v>0</v>
      </c>
      <c r="BG88">
        <v>0</v>
      </c>
      <c r="BH88">
        <v>0</v>
      </c>
      <c r="BI88">
        <v>0</v>
      </c>
      <c r="BJ88">
        <v>0</v>
      </c>
      <c r="BK88">
        <v>0</v>
      </c>
      <c r="BL88">
        <v>0</v>
      </c>
      <c r="BM88">
        <v>0</v>
      </c>
      <c r="BN88">
        <v>0</v>
      </c>
      <c r="BO88">
        <v>0</v>
      </c>
      <c r="BP88">
        <v>0</v>
      </c>
      <c r="BQ88">
        <v>0</v>
      </c>
      <c r="BR88">
        <v>0</v>
      </c>
      <c r="BS88">
        <v>0</v>
      </c>
      <c r="BT88">
        <v>0</v>
      </c>
      <c r="BU88">
        <v>0</v>
      </c>
      <c r="BV88">
        <v>0</v>
      </c>
      <c r="BW88">
        <v>0</v>
      </c>
      <c r="BX88">
        <v>0</v>
      </c>
      <c r="BY88">
        <v>0</v>
      </c>
      <c r="BZ88">
        <v>0</v>
      </c>
      <c r="CA88">
        <v>0</v>
      </c>
      <c r="CB88">
        <v>0</v>
      </c>
      <c r="CC88">
        <v>0</v>
      </c>
      <c r="CD88">
        <v>0</v>
      </c>
      <c r="CE88">
        <v>0</v>
      </c>
      <c r="CF88">
        <v>0</v>
      </c>
      <c r="CG88">
        <v>0</v>
      </c>
      <c r="CH88">
        <v>0</v>
      </c>
      <c r="CI88">
        <v>0</v>
      </c>
      <c r="CJ88">
        <v>0</v>
      </c>
      <c r="CK88">
        <v>0</v>
      </c>
      <c r="CL88">
        <v>0</v>
      </c>
      <c r="CM88">
        <v>0</v>
      </c>
      <c r="CN88">
        <v>0</v>
      </c>
      <c r="CO88">
        <v>0</v>
      </c>
      <c r="CP88">
        <v>0</v>
      </c>
      <c r="CQ88">
        <v>0</v>
      </c>
      <c r="CR88">
        <v>0</v>
      </c>
      <c r="CS88">
        <v>0</v>
      </c>
      <c r="CT88">
        <v>0</v>
      </c>
      <c r="CU88">
        <v>0</v>
      </c>
    </row>
    <row r="89" spans="1:99" ht="15" thickBot="1" x14ac:dyDescent="0.4">
      <c r="A89" s="13" t="s">
        <v>43</v>
      </c>
      <c r="B89" s="17">
        <f>SUM(B76:B88)</f>
        <v>1354</v>
      </c>
      <c r="C89" s="17">
        <f t="shared" ref="C89" si="77">SUM(C76:C88)</f>
        <v>1444</v>
      </c>
      <c r="D89" s="17">
        <f t="shared" ref="D89" si="78">SUM(D76:D88)</f>
        <v>1282</v>
      </c>
      <c r="E89" s="17">
        <f t="shared" ref="E89" si="79">SUM(E76:E88)</f>
        <v>1393</v>
      </c>
      <c r="F89" s="17">
        <f t="shared" ref="F89" si="80">SUM(F76:F88)</f>
        <v>5473</v>
      </c>
      <c r="G89" s="17">
        <f>SUM(G76:G88)</f>
        <v>6</v>
      </c>
      <c r="H89" s="18">
        <f t="shared" ref="H89" si="81">SUM(H76:H88)</f>
        <v>32</v>
      </c>
      <c r="K89" s="16" t="s">
        <v>113</v>
      </c>
      <c r="L89">
        <v>0</v>
      </c>
      <c r="M89">
        <v>0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F89">
        <v>0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Q89">
        <v>0</v>
      </c>
      <c r="AR89">
        <v>0</v>
      </c>
      <c r="AS89">
        <v>0</v>
      </c>
      <c r="AT89">
        <v>0</v>
      </c>
      <c r="AU89">
        <v>0</v>
      </c>
      <c r="AV89">
        <v>0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  <c r="BC89">
        <v>0</v>
      </c>
      <c r="BD89">
        <v>0</v>
      </c>
      <c r="BE89">
        <v>0</v>
      </c>
      <c r="BF89">
        <v>0</v>
      </c>
      <c r="BG89">
        <v>0</v>
      </c>
      <c r="BH89">
        <v>0</v>
      </c>
      <c r="BI89">
        <v>0</v>
      </c>
      <c r="BJ89">
        <v>0</v>
      </c>
      <c r="BK89">
        <v>0</v>
      </c>
      <c r="BL89">
        <v>0</v>
      </c>
      <c r="BM89">
        <v>0</v>
      </c>
      <c r="BN89">
        <v>0</v>
      </c>
      <c r="BO89">
        <v>0</v>
      </c>
      <c r="BP89">
        <v>0</v>
      </c>
      <c r="BQ89">
        <v>0</v>
      </c>
      <c r="BR89">
        <v>0</v>
      </c>
      <c r="BS89">
        <v>0</v>
      </c>
      <c r="BT89">
        <v>0</v>
      </c>
      <c r="BU89">
        <v>0</v>
      </c>
      <c r="BV89">
        <v>0</v>
      </c>
      <c r="BW89">
        <v>0</v>
      </c>
      <c r="BX89">
        <v>0</v>
      </c>
      <c r="BY89">
        <v>0</v>
      </c>
      <c r="BZ89">
        <v>0</v>
      </c>
      <c r="CA89">
        <v>0</v>
      </c>
      <c r="CB89">
        <v>0</v>
      </c>
      <c r="CC89">
        <v>0</v>
      </c>
      <c r="CD89">
        <v>0</v>
      </c>
      <c r="CE89">
        <v>0</v>
      </c>
      <c r="CF89">
        <v>0</v>
      </c>
      <c r="CG89">
        <v>0</v>
      </c>
      <c r="CH89">
        <v>0</v>
      </c>
      <c r="CI89">
        <v>0</v>
      </c>
      <c r="CJ89">
        <v>0</v>
      </c>
      <c r="CK89">
        <v>0</v>
      </c>
      <c r="CL89">
        <v>0</v>
      </c>
      <c r="CM89">
        <v>0</v>
      </c>
      <c r="CN89">
        <v>0</v>
      </c>
      <c r="CO89">
        <v>0</v>
      </c>
      <c r="CP89">
        <v>0</v>
      </c>
      <c r="CQ89">
        <v>0</v>
      </c>
      <c r="CR89">
        <v>148</v>
      </c>
      <c r="CS89">
        <v>126</v>
      </c>
      <c r="CT89">
        <v>0</v>
      </c>
      <c r="CU89">
        <v>145</v>
      </c>
    </row>
    <row r="90" spans="1:99" ht="15" thickBot="1" x14ac:dyDescent="0.4"/>
    <row r="91" spans="1:99" ht="14.55" x14ac:dyDescent="0.35">
      <c r="A91" s="20">
        <v>41195</v>
      </c>
      <c r="B91" s="21"/>
      <c r="C91" s="21" t="s">
        <v>97</v>
      </c>
      <c r="D91" s="21"/>
      <c r="E91" s="21" t="s">
        <v>96</v>
      </c>
      <c r="F91" s="21"/>
      <c r="G91" s="21">
        <v>14</v>
      </c>
      <c r="H91" s="22">
        <v>6</v>
      </c>
      <c r="L91" t="s">
        <v>6</v>
      </c>
      <c r="M91" t="s">
        <v>7</v>
      </c>
      <c r="N91" t="s">
        <v>8</v>
      </c>
      <c r="O91" t="s">
        <v>9</v>
      </c>
      <c r="P91" t="s">
        <v>10</v>
      </c>
      <c r="Q91" t="s">
        <v>11</v>
      </c>
      <c r="R91" t="s">
        <v>12</v>
      </c>
      <c r="S91" t="s">
        <v>58</v>
      </c>
      <c r="T91" t="s">
        <v>13</v>
      </c>
      <c r="U91" t="s">
        <v>90</v>
      </c>
      <c r="V91" t="s">
        <v>22</v>
      </c>
      <c r="W91" t="s">
        <v>23</v>
      </c>
      <c r="X91" t="s">
        <v>113</v>
      </c>
      <c r="Y91" t="s">
        <v>119</v>
      </c>
    </row>
    <row r="92" spans="1:99" ht="15" thickBot="1" x14ac:dyDescent="0.4">
      <c r="A92" s="12" t="s">
        <v>24</v>
      </c>
      <c r="B92" s="23"/>
      <c r="C92" s="23"/>
      <c r="D92" s="23"/>
      <c r="E92" s="23"/>
      <c r="F92" s="23"/>
      <c r="G92" s="23" t="s">
        <v>44</v>
      </c>
      <c r="H92" s="24">
        <f>G91-(G107/2)</f>
        <v>3</v>
      </c>
      <c r="K92" s="15">
        <v>1</v>
      </c>
      <c r="L92">
        <f t="array" ref="L92:L108">FREQUENCY(L77:CU77,$K$92:$K$108)</f>
        <v>3</v>
      </c>
      <c r="M92">
        <f t="array" ref="M92:M108">FREQUENCY(L78:CU78,$K$92:$K$108)</f>
        <v>0</v>
      </c>
      <c r="N92">
        <f t="array" ref="N92:N108">FREQUENCY(L79:CU79,$K$92:$K$108)</f>
        <v>26</v>
      </c>
      <c r="O92">
        <f t="array" ref="O92:O108">FREQUENCY(L80:CU80,$K$92:$K$108)</f>
        <v>15</v>
      </c>
      <c r="P92">
        <f t="array" ref="P92:P108">FREQUENCY(L81:CU81,$K$92:$K$108)</f>
        <v>7</v>
      </c>
      <c r="Q92">
        <f t="array" ref="Q92:Q108">FREQUENCY(L82:CU82,$K$92:$K$108)</f>
        <v>3</v>
      </c>
      <c r="R92">
        <f t="array" ref="R92:R108">FREQUENCY(L83:CU83,$K$92:$K$108)</f>
        <v>72</v>
      </c>
      <c r="S92">
        <f t="array" ref="S92:S108">FREQUENCY(L84:CU84,$K$92:$K$108)</f>
        <v>10</v>
      </c>
      <c r="T92">
        <f t="array" ref="T92:T108">FREQUENCY(L85:CU85,$K$92:$K$108)</f>
        <v>48</v>
      </c>
      <c r="U92">
        <f t="array" ref="U92:U108">FREQUENCY(L86:CU86,$K$92:$K$108)</f>
        <v>1</v>
      </c>
      <c r="V92">
        <f t="array" ref="V92:V108">FREQUENCY(L87:CU87,$K$92:$K$108)</f>
        <v>83</v>
      </c>
      <c r="W92">
        <f t="array" ref="W92:W108">FREQUENCY(L88:CU88,$K$92:$K$108)</f>
        <v>87</v>
      </c>
      <c r="X92">
        <f t="array" ref="X92:X108">FREQUENCY(L89:CU89,$K$92:$K$108)</f>
        <v>85</v>
      </c>
      <c r="Y92">
        <f t="array" ref="Y92:Y108">FREQUENCY(L80:CU89,$K$92:$K$108)</f>
        <v>411</v>
      </c>
    </row>
    <row r="93" spans="1:99" ht="15" thickBot="1" x14ac:dyDescent="0.4">
      <c r="A93" s="25"/>
      <c r="B93" s="25" t="s">
        <v>0</v>
      </c>
      <c r="C93" s="25" t="s">
        <v>1</v>
      </c>
      <c r="D93" s="25" t="s">
        <v>2</v>
      </c>
      <c r="E93" s="25" t="s">
        <v>3</v>
      </c>
      <c r="F93" s="25" t="s">
        <v>4</v>
      </c>
      <c r="G93" s="25" t="s">
        <v>5</v>
      </c>
      <c r="H93" s="25" t="s">
        <v>42</v>
      </c>
      <c r="K93" s="15">
        <v>120</v>
      </c>
      <c r="L93">
        <v>0</v>
      </c>
      <c r="M93">
        <v>0</v>
      </c>
      <c r="N93">
        <v>0</v>
      </c>
      <c r="O93">
        <v>1</v>
      </c>
      <c r="P93">
        <v>3</v>
      </c>
      <c r="Q93">
        <v>0</v>
      </c>
      <c r="R93">
        <v>2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6</v>
      </c>
    </row>
    <row r="94" spans="1:99" ht="14.55" x14ac:dyDescent="0.35">
      <c r="A94" s="19" t="s">
        <v>6</v>
      </c>
      <c r="B94" s="5">
        <v>192</v>
      </c>
      <c r="C94" s="5">
        <v>189</v>
      </c>
      <c r="D94" s="5">
        <v>187</v>
      </c>
      <c r="E94" s="5">
        <v>180</v>
      </c>
      <c r="F94" s="5">
        <f t="shared" ref="F94:F106" si="82">SUM(B94:E94)</f>
        <v>748</v>
      </c>
      <c r="G94" s="5">
        <v>2</v>
      </c>
      <c r="H94" s="6">
        <f t="shared" ref="H94:H106" si="83">COUNT(B94:E94)</f>
        <v>4</v>
      </c>
      <c r="K94" s="15">
        <v>130</v>
      </c>
      <c r="L94">
        <v>0</v>
      </c>
      <c r="M94">
        <v>0</v>
      </c>
      <c r="N94">
        <v>1</v>
      </c>
      <c r="O94">
        <v>1</v>
      </c>
      <c r="P94">
        <v>1</v>
      </c>
      <c r="Q94">
        <v>4</v>
      </c>
      <c r="R94">
        <v>1</v>
      </c>
      <c r="S94">
        <v>2</v>
      </c>
      <c r="T94">
        <v>0</v>
      </c>
      <c r="U94">
        <v>0</v>
      </c>
      <c r="V94">
        <v>0</v>
      </c>
      <c r="W94">
        <v>0</v>
      </c>
      <c r="X94">
        <v>1</v>
      </c>
      <c r="Y94">
        <v>10</v>
      </c>
    </row>
    <row r="95" spans="1:99" ht="14.55" x14ac:dyDescent="0.35">
      <c r="A95" s="15" t="s">
        <v>7</v>
      </c>
      <c r="B95" s="4">
        <v>182</v>
      </c>
      <c r="C95" s="4">
        <v>211</v>
      </c>
      <c r="D95" s="4">
        <v>212</v>
      </c>
      <c r="E95" s="4">
        <v>169</v>
      </c>
      <c r="F95" s="4">
        <f t="shared" si="82"/>
        <v>774</v>
      </c>
      <c r="G95" s="4">
        <v>2</v>
      </c>
      <c r="H95" s="7">
        <f t="shared" si="83"/>
        <v>4</v>
      </c>
      <c r="K95" s="15">
        <v>140</v>
      </c>
      <c r="L95">
        <v>1</v>
      </c>
      <c r="M95">
        <v>2</v>
      </c>
      <c r="N95">
        <v>2</v>
      </c>
      <c r="O95">
        <v>7</v>
      </c>
      <c r="P95">
        <v>8</v>
      </c>
      <c r="Q95">
        <v>2</v>
      </c>
      <c r="R95">
        <v>2</v>
      </c>
      <c r="S95">
        <v>2</v>
      </c>
      <c r="T95">
        <v>0</v>
      </c>
      <c r="U95">
        <v>2</v>
      </c>
      <c r="V95">
        <v>0</v>
      </c>
      <c r="W95">
        <v>1</v>
      </c>
      <c r="X95">
        <v>0</v>
      </c>
      <c r="Y95">
        <v>24</v>
      </c>
    </row>
    <row r="96" spans="1:99" ht="14.55" x14ac:dyDescent="0.35">
      <c r="A96" s="15" t="s">
        <v>8</v>
      </c>
      <c r="B96" s="4"/>
      <c r="C96" s="4"/>
      <c r="D96" s="4"/>
      <c r="E96" s="4"/>
      <c r="F96" s="4">
        <f t="shared" si="82"/>
        <v>0</v>
      </c>
      <c r="G96" s="4">
        <v>0</v>
      </c>
      <c r="H96" s="7">
        <f t="shared" si="83"/>
        <v>0</v>
      </c>
      <c r="K96" s="15">
        <v>150</v>
      </c>
      <c r="L96">
        <v>5</v>
      </c>
      <c r="M96">
        <v>4</v>
      </c>
      <c r="N96">
        <v>2</v>
      </c>
      <c r="O96">
        <v>7</v>
      </c>
      <c r="P96">
        <v>7</v>
      </c>
      <c r="Q96">
        <v>6</v>
      </c>
      <c r="R96">
        <v>0</v>
      </c>
      <c r="S96">
        <v>7</v>
      </c>
      <c r="T96">
        <v>1</v>
      </c>
      <c r="U96">
        <v>3</v>
      </c>
      <c r="V96">
        <v>1</v>
      </c>
      <c r="W96">
        <v>0</v>
      </c>
      <c r="X96">
        <v>2</v>
      </c>
      <c r="Y96">
        <v>34</v>
      </c>
    </row>
    <row r="97" spans="1:25" ht="14.55" x14ac:dyDescent="0.35">
      <c r="A97" s="15" t="s">
        <v>9</v>
      </c>
      <c r="B97" s="4">
        <v>202</v>
      </c>
      <c r="C97" s="4">
        <v>139</v>
      </c>
      <c r="D97" s="4"/>
      <c r="E97" s="4"/>
      <c r="F97" s="4">
        <f t="shared" si="82"/>
        <v>341</v>
      </c>
      <c r="G97" s="4">
        <v>1</v>
      </c>
      <c r="H97" s="7">
        <f t="shared" si="83"/>
        <v>2</v>
      </c>
      <c r="K97" s="15">
        <v>160</v>
      </c>
      <c r="L97">
        <v>6</v>
      </c>
      <c r="M97">
        <v>2</v>
      </c>
      <c r="N97">
        <v>5</v>
      </c>
      <c r="O97">
        <v>12</v>
      </c>
      <c r="P97">
        <v>16</v>
      </c>
      <c r="Q97">
        <v>8</v>
      </c>
      <c r="R97">
        <v>5</v>
      </c>
      <c r="S97">
        <v>8</v>
      </c>
      <c r="T97">
        <v>6</v>
      </c>
      <c r="U97">
        <v>10</v>
      </c>
      <c r="V97">
        <v>1</v>
      </c>
      <c r="W97">
        <v>0</v>
      </c>
      <c r="X97">
        <v>0</v>
      </c>
      <c r="Y97">
        <v>66</v>
      </c>
    </row>
    <row r="98" spans="1:25" ht="14.55" x14ac:dyDescent="0.35">
      <c r="A98" s="15" t="s">
        <v>10</v>
      </c>
      <c r="B98" s="4">
        <v>173</v>
      </c>
      <c r="C98" s="4">
        <v>154</v>
      </c>
      <c r="D98" s="4">
        <v>178</v>
      </c>
      <c r="E98" s="4">
        <v>139</v>
      </c>
      <c r="F98" s="4">
        <f t="shared" si="82"/>
        <v>644</v>
      </c>
      <c r="G98" s="4">
        <v>2</v>
      </c>
      <c r="H98" s="7">
        <f t="shared" si="83"/>
        <v>4</v>
      </c>
      <c r="K98" s="15">
        <v>170</v>
      </c>
      <c r="L98">
        <v>6</v>
      </c>
      <c r="M98">
        <v>11</v>
      </c>
      <c r="N98">
        <v>9</v>
      </c>
      <c r="O98">
        <v>12</v>
      </c>
      <c r="P98">
        <v>14</v>
      </c>
      <c r="Q98">
        <v>15</v>
      </c>
      <c r="R98">
        <v>3</v>
      </c>
      <c r="S98">
        <v>8</v>
      </c>
      <c r="T98">
        <v>6</v>
      </c>
      <c r="U98">
        <v>9</v>
      </c>
      <c r="V98">
        <v>1</v>
      </c>
      <c r="W98">
        <v>0</v>
      </c>
      <c r="X98">
        <v>0</v>
      </c>
      <c r="Y98">
        <v>68</v>
      </c>
    </row>
    <row r="99" spans="1:25" ht="14.55" x14ac:dyDescent="0.35">
      <c r="A99" s="15" t="s">
        <v>11</v>
      </c>
      <c r="B99" s="4">
        <v>203</v>
      </c>
      <c r="C99" s="4">
        <v>166</v>
      </c>
      <c r="D99" s="4">
        <v>149</v>
      </c>
      <c r="E99" s="4">
        <v>149</v>
      </c>
      <c r="F99" s="4">
        <f t="shared" si="82"/>
        <v>667</v>
      </c>
      <c r="G99" s="4">
        <v>2</v>
      </c>
      <c r="H99" s="7">
        <f t="shared" si="83"/>
        <v>4</v>
      </c>
      <c r="K99" s="15">
        <v>180</v>
      </c>
      <c r="L99">
        <v>14</v>
      </c>
      <c r="M99">
        <v>13</v>
      </c>
      <c r="N99">
        <v>10</v>
      </c>
      <c r="O99">
        <v>11</v>
      </c>
      <c r="P99">
        <v>10</v>
      </c>
      <c r="Q99">
        <v>13</v>
      </c>
      <c r="R99">
        <v>2</v>
      </c>
      <c r="S99">
        <v>18</v>
      </c>
      <c r="T99">
        <v>9</v>
      </c>
      <c r="U99">
        <v>15</v>
      </c>
      <c r="V99">
        <v>1</v>
      </c>
      <c r="W99">
        <v>0</v>
      </c>
      <c r="X99">
        <v>0</v>
      </c>
      <c r="Y99">
        <v>79</v>
      </c>
    </row>
    <row r="100" spans="1:25" ht="14.55" x14ac:dyDescent="0.35">
      <c r="A100" s="15" t="s">
        <v>12</v>
      </c>
      <c r="B100" s="4"/>
      <c r="C100" s="4"/>
      <c r="D100" s="4"/>
      <c r="E100" s="4"/>
      <c r="F100" s="4"/>
      <c r="G100" s="4"/>
      <c r="H100" s="7">
        <f t="shared" si="83"/>
        <v>0</v>
      </c>
      <c r="K100" s="15">
        <v>190</v>
      </c>
      <c r="L100">
        <v>17</v>
      </c>
      <c r="M100">
        <v>24</v>
      </c>
      <c r="N100">
        <v>14</v>
      </c>
      <c r="O100">
        <v>6</v>
      </c>
      <c r="P100">
        <v>6</v>
      </c>
      <c r="Q100">
        <v>9</v>
      </c>
      <c r="R100">
        <v>1</v>
      </c>
      <c r="S100">
        <v>10</v>
      </c>
      <c r="T100">
        <v>4</v>
      </c>
      <c r="U100">
        <v>15</v>
      </c>
      <c r="V100">
        <v>0</v>
      </c>
      <c r="W100">
        <v>0</v>
      </c>
      <c r="X100">
        <v>0</v>
      </c>
      <c r="Y100">
        <v>51</v>
      </c>
    </row>
    <row r="101" spans="1:25" ht="14.55" x14ac:dyDescent="0.35">
      <c r="A101" s="15" t="s">
        <v>58</v>
      </c>
      <c r="B101" s="4">
        <v>181</v>
      </c>
      <c r="C101" s="4">
        <v>178</v>
      </c>
      <c r="D101" s="4">
        <v>180</v>
      </c>
      <c r="E101" s="4">
        <v>219</v>
      </c>
      <c r="F101" s="4">
        <f t="shared" si="82"/>
        <v>758</v>
      </c>
      <c r="G101" s="4">
        <v>4</v>
      </c>
      <c r="H101" s="7">
        <f t="shared" si="83"/>
        <v>4</v>
      </c>
      <c r="K101" s="15">
        <v>200</v>
      </c>
      <c r="L101">
        <v>11</v>
      </c>
      <c r="M101">
        <v>10</v>
      </c>
      <c r="N101">
        <v>8</v>
      </c>
      <c r="O101">
        <v>9</v>
      </c>
      <c r="P101">
        <v>7</v>
      </c>
      <c r="Q101">
        <v>15</v>
      </c>
      <c r="R101">
        <v>0</v>
      </c>
      <c r="S101">
        <v>8</v>
      </c>
      <c r="T101">
        <v>8</v>
      </c>
      <c r="U101">
        <v>13</v>
      </c>
      <c r="V101">
        <v>0</v>
      </c>
      <c r="W101">
        <v>0</v>
      </c>
      <c r="X101">
        <v>0</v>
      </c>
      <c r="Y101">
        <v>60</v>
      </c>
    </row>
    <row r="102" spans="1:25" ht="14.55" x14ac:dyDescent="0.35">
      <c r="A102" s="15" t="s">
        <v>13</v>
      </c>
      <c r="B102" s="4">
        <v>154</v>
      </c>
      <c r="C102" s="4">
        <v>167</v>
      </c>
      <c r="D102" s="4">
        <v>188</v>
      </c>
      <c r="E102" s="4">
        <v>152</v>
      </c>
      <c r="F102" s="4">
        <f t="shared" si="82"/>
        <v>661</v>
      </c>
      <c r="G102" s="4">
        <v>4</v>
      </c>
      <c r="H102" s="7">
        <f t="shared" si="83"/>
        <v>4</v>
      </c>
      <c r="K102" s="15">
        <v>210</v>
      </c>
      <c r="L102">
        <v>9</v>
      </c>
      <c r="M102">
        <v>9</v>
      </c>
      <c r="N102">
        <v>6</v>
      </c>
      <c r="O102">
        <v>4</v>
      </c>
      <c r="P102">
        <v>4</v>
      </c>
      <c r="Q102">
        <v>6</v>
      </c>
      <c r="R102">
        <v>0</v>
      </c>
      <c r="S102">
        <v>7</v>
      </c>
      <c r="T102">
        <v>3</v>
      </c>
      <c r="U102">
        <v>9</v>
      </c>
      <c r="V102">
        <v>1</v>
      </c>
      <c r="W102">
        <v>0</v>
      </c>
      <c r="X102">
        <v>0</v>
      </c>
      <c r="Y102">
        <v>34</v>
      </c>
    </row>
    <row r="103" spans="1:25" ht="14.55" x14ac:dyDescent="0.35">
      <c r="A103" s="15" t="s">
        <v>90</v>
      </c>
      <c r="B103" s="4">
        <v>193</v>
      </c>
      <c r="C103" s="4">
        <v>198</v>
      </c>
      <c r="D103" s="4">
        <v>182</v>
      </c>
      <c r="E103" s="4">
        <v>212</v>
      </c>
      <c r="F103" s="4">
        <f t="shared" si="82"/>
        <v>785</v>
      </c>
      <c r="G103" s="4">
        <v>3</v>
      </c>
      <c r="H103" s="7">
        <f t="shared" si="83"/>
        <v>4</v>
      </c>
      <c r="K103" s="15">
        <v>220</v>
      </c>
      <c r="L103">
        <v>5</v>
      </c>
      <c r="M103">
        <v>6</v>
      </c>
      <c r="N103">
        <v>2</v>
      </c>
      <c r="O103">
        <v>3</v>
      </c>
      <c r="P103">
        <v>3</v>
      </c>
      <c r="Q103">
        <v>1</v>
      </c>
      <c r="R103">
        <v>0</v>
      </c>
      <c r="S103">
        <v>2</v>
      </c>
      <c r="T103">
        <v>0</v>
      </c>
      <c r="U103">
        <v>4</v>
      </c>
      <c r="V103">
        <v>0</v>
      </c>
      <c r="W103">
        <v>0</v>
      </c>
      <c r="X103">
        <v>0</v>
      </c>
      <c r="Y103">
        <v>13</v>
      </c>
    </row>
    <row r="104" spans="1:25" ht="14.55" x14ac:dyDescent="0.35">
      <c r="A104" s="15" t="s">
        <v>22</v>
      </c>
      <c r="B104" s="4"/>
      <c r="C104" s="4"/>
      <c r="D104" s="4">
        <v>178</v>
      </c>
      <c r="E104" s="4">
        <v>160</v>
      </c>
      <c r="F104" s="4">
        <f t="shared" si="82"/>
        <v>338</v>
      </c>
      <c r="G104" s="4">
        <v>2</v>
      </c>
      <c r="H104" s="7">
        <f t="shared" si="83"/>
        <v>2</v>
      </c>
      <c r="K104" s="15">
        <v>230</v>
      </c>
      <c r="L104">
        <v>2</v>
      </c>
      <c r="M104">
        <v>2</v>
      </c>
      <c r="N104">
        <v>2</v>
      </c>
      <c r="O104">
        <v>0</v>
      </c>
      <c r="P104">
        <v>0</v>
      </c>
      <c r="Q104">
        <v>2</v>
      </c>
      <c r="R104">
        <v>0</v>
      </c>
      <c r="S104">
        <v>5</v>
      </c>
      <c r="T104">
        <v>1</v>
      </c>
      <c r="U104">
        <v>3</v>
      </c>
      <c r="V104">
        <v>0</v>
      </c>
      <c r="W104">
        <v>0</v>
      </c>
      <c r="X104">
        <v>0</v>
      </c>
      <c r="Y104">
        <v>11</v>
      </c>
    </row>
    <row r="105" spans="1:25" ht="14.55" x14ac:dyDescent="0.35">
      <c r="A105" s="15" t="s">
        <v>23</v>
      </c>
      <c r="B105" s="4"/>
      <c r="C105" s="4"/>
      <c r="D105" s="4"/>
      <c r="E105" s="4"/>
      <c r="F105" s="4"/>
      <c r="G105" s="4"/>
      <c r="H105" s="7">
        <f t="shared" si="83"/>
        <v>0</v>
      </c>
      <c r="K105" s="15">
        <v>240</v>
      </c>
      <c r="L105">
        <v>7</v>
      </c>
      <c r="M105">
        <v>3</v>
      </c>
      <c r="N105">
        <v>1</v>
      </c>
      <c r="O105">
        <v>0</v>
      </c>
      <c r="P105">
        <v>0</v>
      </c>
      <c r="Q105">
        <v>2</v>
      </c>
      <c r="R105">
        <v>0</v>
      </c>
      <c r="S105">
        <v>0</v>
      </c>
      <c r="T105">
        <v>1</v>
      </c>
      <c r="U105">
        <v>3</v>
      </c>
      <c r="V105">
        <v>0</v>
      </c>
      <c r="W105">
        <v>0</v>
      </c>
      <c r="X105">
        <v>0</v>
      </c>
      <c r="Y105">
        <v>6</v>
      </c>
    </row>
    <row r="106" spans="1:25" ht="15" thickBot="1" x14ac:dyDescent="0.4">
      <c r="A106" s="16" t="s">
        <v>113</v>
      </c>
      <c r="B106" s="10"/>
      <c r="C106" s="10"/>
      <c r="D106" s="10"/>
      <c r="E106" s="10"/>
      <c r="F106" s="10">
        <f t="shared" si="82"/>
        <v>0</v>
      </c>
      <c r="G106" s="10">
        <v>0</v>
      </c>
      <c r="H106" s="11">
        <f t="shared" si="83"/>
        <v>0</v>
      </c>
      <c r="K106" s="15">
        <v>250</v>
      </c>
      <c r="L106">
        <v>2</v>
      </c>
      <c r="M106">
        <v>1</v>
      </c>
      <c r="N106">
        <v>0</v>
      </c>
      <c r="O106">
        <v>0</v>
      </c>
      <c r="P106">
        <v>1</v>
      </c>
      <c r="Q106">
        <v>1</v>
      </c>
      <c r="R106">
        <v>0</v>
      </c>
      <c r="S106">
        <v>1</v>
      </c>
      <c r="T106">
        <v>1</v>
      </c>
      <c r="U106">
        <v>0</v>
      </c>
      <c r="V106">
        <v>0</v>
      </c>
      <c r="W106">
        <v>0</v>
      </c>
      <c r="X106">
        <v>0</v>
      </c>
      <c r="Y106">
        <v>4</v>
      </c>
    </row>
    <row r="107" spans="1:25" ht="15" thickBot="1" x14ac:dyDescent="0.35">
      <c r="A107" s="13" t="s">
        <v>43</v>
      </c>
      <c r="B107" s="17">
        <f>SUM(B94:B106)</f>
        <v>1480</v>
      </c>
      <c r="C107" s="17">
        <f t="shared" ref="C107" si="84">SUM(C94:C106)</f>
        <v>1402</v>
      </c>
      <c r="D107" s="17">
        <f t="shared" ref="D107" si="85">SUM(D94:D106)</f>
        <v>1454</v>
      </c>
      <c r="E107" s="17">
        <f t="shared" ref="E107" si="86">SUM(E94:E106)</f>
        <v>1380</v>
      </c>
      <c r="F107" s="17">
        <f t="shared" ref="F107" si="87">SUM(F94:F106)</f>
        <v>5716</v>
      </c>
      <c r="G107" s="17">
        <f>SUM(G94:G106)</f>
        <v>22</v>
      </c>
      <c r="H107" s="18">
        <f t="shared" ref="H107" si="88">SUM(H94:H106)</f>
        <v>32</v>
      </c>
      <c r="K107" s="15">
        <v>260</v>
      </c>
      <c r="L107">
        <v>0</v>
      </c>
      <c r="M107">
        <v>0</v>
      </c>
      <c r="N107">
        <v>0</v>
      </c>
      <c r="O107">
        <v>0</v>
      </c>
      <c r="P107">
        <v>1</v>
      </c>
      <c r="Q107">
        <v>0</v>
      </c>
      <c r="R107">
        <v>0</v>
      </c>
      <c r="S107">
        <v>0</v>
      </c>
      <c r="T107">
        <v>0</v>
      </c>
      <c r="U107">
        <v>0</v>
      </c>
      <c r="V107">
        <v>0</v>
      </c>
      <c r="W107">
        <v>0</v>
      </c>
      <c r="X107">
        <v>0</v>
      </c>
      <c r="Y107">
        <v>1</v>
      </c>
    </row>
    <row r="108" spans="1:25" x14ac:dyDescent="0.3">
      <c r="K108" s="44">
        <v>300</v>
      </c>
      <c r="L108">
        <v>0</v>
      </c>
      <c r="M108">
        <v>1</v>
      </c>
      <c r="N108">
        <v>0</v>
      </c>
      <c r="O108">
        <v>0</v>
      </c>
      <c r="P108">
        <v>0</v>
      </c>
      <c r="Q108">
        <v>1</v>
      </c>
      <c r="R108">
        <v>0</v>
      </c>
      <c r="S108">
        <v>0</v>
      </c>
      <c r="T108">
        <v>0</v>
      </c>
      <c r="U108">
        <v>1</v>
      </c>
      <c r="V108">
        <v>0</v>
      </c>
      <c r="W108">
        <v>0</v>
      </c>
      <c r="X108">
        <v>0</v>
      </c>
      <c r="Y108">
        <v>2</v>
      </c>
    </row>
    <row r="109" spans="1:25" ht="15" thickBot="1" x14ac:dyDescent="0.35">
      <c r="L109">
        <f>SUM(L93:L108)</f>
        <v>85</v>
      </c>
      <c r="M109">
        <f t="shared" ref="M109:Y109" si="89">SUM(M93:M108)</f>
        <v>88</v>
      </c>
      <c r="N109">
        <f t="shared" si="89"/>
        <v>62</v>
      </c>
      <c r="O109">
        <f t="shared" si="89"/>
        <v>73</v>
      </c>
      <c r="P109">
        <f t="shared" si="89"/>
        <v>81</v>
      </c>
      <c r="Q109">
        <f t="shared" si="89"/>
        <v>85</v>
      </c>
      <c r="R109">
        <f t="shared" si="89"/>
        <v>16</v>
      </c>
      <c r="S109">
        <f t="shared" si="89"/>
        <v>78</v>
      </c>
      <c r="T109">
        <f t="shared" si="89"/>
        <v>40</v>
      </c>
      <c r="U109">
        <f t="shared" si="89"/>
        <v>87</v>
      </c>
      <c r="V109">
        <f t="shared" si="89"/>
        <v>5</v>
      </c>
      <c r="W109">
        <f t="shared" si="89"/>
        <v>1</v>
      </c>
      <c r="X109">
        <f t="shared" si="89"/>
        <v>3</v>
      </c>
      <c r="Y109">
        <f t="shared" si="89"/>
        <v>469</v>
      </c>
    </row>
    <row r="110" spans="1:25" x14ac:dyDescent="0.3">
      <c r="A110" s="20">
        <v>41203</v>
      </c>
      <c r="B110" s="21"/>
      <c r="C110" s="21" t="s">
        <v>25</v>
      </c>
      <c r="D110" s="21"/>
      <c r="E110" s="21" t="s">
        <v>16</v>
      </c>
      <c r="F110" s="21"/>
      <c r="G110" s="21">
        <v>11</v>
      </c>
      <c r="H110" s="22">
        <v>9</v>
      </c>
    </row>
    <row r="111" spans="1:25" ht="15" thickBot="1" x14ac:dyDescent="0.35">
      <c r="A111" s="12" t="s">
        <v>26</v>
      </c>
      <c r="B111" s="23"/>
      <c r="C111" s="23"/>
      <c r="D111" s="23"/>
      <c r="E111" s="23"/>
      <c r="F111" s="23"/>
      <c r="G111" s="23" t="s">
        <v>44</v>
      </c>
      <c r="H111" s="24">
        <f>G110-(G126/2)</f>
        <v>3</v>
      </c>
      <c r="L111" t="s">
        <v>6</v>
      </c>
      <c r="M111" t="s">
        <v>7</v>
      </c>
      <c r="N111" t="s">
        <v>8</v>
      </c>
      <c r="O111" t="s">
        <v>9</v>
      </c>
      <c r="P111" t="s">
        <v>10</v>
      </c>
      <c r="Q111" t="s">
        <v>11</v>
      </c>
      <c r="R111" t="s">
        <v>12</v>
      </c>
      <c r="S111" t="s">
        <v>58</v>
      </c>
      <c r="T111" t="s">
        <v>13</v>
      </c>
      <c r="U111" t="s">
        <v>90</v>
      </c>
      <c r="V111" t="s">
        <v>22</v>
      </c>
      <c r="W111" t="s">
        <v>23</v>
      </c>
      <c r="X111" t="s">
        <v>113</v>
      </c>
      <c r="Y111" t="s">
        <v>119</v>
      </c>
    </row>
    <row r="112" spans="1:25" ht="15" thickBot="1" x14ac:dyDescent="0.35">
      <c r="A112" s="25"/>
      <c r="B112" s="25" t="s">
        <v>0</v>
      </c>
      <c r="C112" s="25" t="s">
        <v>1</v>
      </c>
      <c r="D112" s="25" t="s">
        <v>2</v>
      </c>
      <c r="E112" s="25" t="s">
        <v>3</v>
      </c>
      <c r="F112" s="25" t="s">
        <v>4</v>
      </c>
      <c r="G112" s="25" t="s">
        <v>5</v>
      </c>
      <c r="H112" s="25" t="s">
        <v>42</v>
      </c>
      <c r="K112" s="15">
        <v>120</v>
      </c>
      <c r="L112" s="1">
        <f t="shared" ref="L112:Y112" si="90">L93/L$109*100</f>
        <v>0</v>
      </c>
      <c r="M112" s="1">
        <f t="shared" si="90"/>
        <v>0</v>
      </c>
      <c r="N112" s="1">
        <f t="shared" si="90"/>
        <v>0</v>
      </c>
      <c r="O112" s="1">
        <f t="shared" si="90"/>
        <v>1.3698630136986301</v>
      </c>
      <c r="P112" s="1">
        <f t="shared" si="90"/>
        <v>3.7037037037037033</v>
      </c>
      <c r="Q112" s="1">
        <f t="shared" si="90"/>
        <v>0</v>
      </c>
      <c r="R112" s="1">
        <f t="shared" si="90"/>
        <v>12.5</v>
      </c>
      <c r="S112" s="1">
        <f t="shared" si="90"/>
        <v>0</v>
      </c>
      <c r="T112" s="1">
        <f t="shared" si="90"/>
        <v>0</v>
      </c>
      <c r="U112" s="1">
        <f t="shared" si="90"/>
        <v>0</v>
      </c>
      <c r="V112" s="1">
        <f t="shared" si="90"/>
        <v>0</v>
      </c>
      <c r="W112" s="1">
        <f t="shared" si="90"/>
        <v>0</v>
      </c>
      <c r="X112" s="1">
        <f t="shared" si="90"/>
        <v>0</v>
      </c>
      <c r="Y112" s="1">
        <f t="shared" si="90"/>
        <v>1.279317697228145</v>
      </c>
    </row>
    <row r="113" spans="1:25" x14ac:dyDescent="0.3">
      <c r="A113" s="19" t="s">
        <v>6</v>
      </c>
      <c r="B113" s="5">
        <v>167</v>
      </c>
      <c r="C113" s="5">
        <v>183</v>
      </c>
      <c r="D113" s="5">
        <v>234</v>
      </c>
      <c r="E113" s="5">
        <v>197</v>
      </c>
      <c r="F113" s="5">
        <f t="shared" ref="F113:F122" si="91">SUM(B113:E113)</f>
        <v>781</v>
      </c>
      <c r="G113" s="5">
        <v>3</v>
      </c>
      <c r="H113" s="6">
        <f t="shared" ref="H113:H125" si="92">COUNT(B113:E113)</f>
        <v>4</v>
      </c>
      <c r="K113" s="15">
        <v>130</v>
      </c>
      <c r="L113" s="1">
        <f t="shared" ref="L113:Y113" si="93">L94/L$109*100</f>
        <v>0</v>
      </c>
      <c r="M113" s="1">
        <f t="shared" si="93"/>
        <v>0</v>
      </c>
      <c r="N113" s="1">
        <f t="shared" si="93"/>
        <v>1.6129032258064515</v>
      </c>
      <c r="O113" s="1">
        <f t="shared" si="93"/>
        <v>1.3698630136986301</v>
      </c>
      <c r="P113" s="1">
        <f t="shared" si="93"/>
        <v>1.2345679012345678</v>
      </c>
      <c r="Q113" s="1">
        <f t="shared" si="93"/>
        <v>4.7058823529411766</v>
      </c>
      <c r="R113" s="1">
        <f t="shared" si="93"/>
        <v>6.25</v>
      </c>
      <c r="S113" s="1">
        <f t="shared" si="93"/>
        <v>2.5641025641025639</v>
      </c>
      <c r="T113" s="1">
        <f t="shared" si="93"/>
        <v>0</v>
      </c>
      <c r="U113" s="1">
        <f t="shared" si="93"/>
        <v>0</v>
      </c>
      <c r="V113" s="1">
        <f t="shared" si="93"/>
        <v>0</v>
      </c>
      <c r="W113" s="1">
        <f t="shared" si="93"/>
        <v>0</v>
      </c>
      <c r="X113" s="1">
        <f t="shared" si="93"/>
        <v>33.333333333333329</v>
      </c>
      <c r="Y113" s="1">
        <f t="shared" si="93"/>
        <v>2.1321961620469083</v>
      </c>
    </row>
    <row r="114" spans="1:25" x14ac:dyDescent="0.3">
      <c r="A114" s="15" t="s">
        <v>7</v>
      </c>
      <c r="B114" s="4">
        <v>189</v>
      </c>
      <c r="C114" s="4">
        <v>178</v>
      </c>
      <c r="D114" s="4">
        <v>193</v>
      </c>
      <c r="E114" s="4">
        <v>165</v>
      </c>
      <c r="F114" s="4">
        <f t="shared" si="91"/>
        <v>725</v>
      </c>
      <c r="G114" s="4">
        <v>1</v>
      </c>
      <c r="H114" s="7">
        <f t="shared" si="92"/>
        <v>4</v>
      </c>
      <c r="K114" s="15">
        <v>140</v>
      </c>
      <c r="L114" s="1">
        <f t="shared" ref="L114:Y114" si="94">L95/L$109*100</f>
        <v>1.1764705882352942</v>
      </c>
      <c r="M114" s="1">
        <f t="shared" si="94"/>
        <v>2.2727272727272729</v>
      </c>
      <c r="N114" s="1">
        <f t="shared" si="94"/>
        <v>3.225806451612903</v>
      </c>
      <c r="O114" s="1">
        <f t="shared" si="94"/>
        <v>9.5890410958904102</v>
      </c>
      <c r="P114" s="1">
        <f t="shared" si="94"/>
        <v>9.8765432098765427</v>
      </c>
      <c r="Q114" s="1">
        <f t="shared" si="94"/>
        <v>2.3529411764705883</v>
      </c>
      <c r="R114" s="1">
        <f t="shared" si="94"/>
        <v>12.5</v>
      </c>
      <c r="S114" s="1">
        <f t="shared" si="94"/>
        <v>2.5641025641025639</v>
      </c>
      <c r="T114" s="1">
        <f t="shared" si="94"/>
        <v>0</v>
      </c>
      <c r="U114" s="1">
        <f t="shared" si="94"/>
        <v>2.2988505747126435</v>
      </c>
      <c r="V114" s="1">
        <f t="shared" si="94"/>
        <v>0</v>
      </c>
      <c r="W114" s="1">
        <f t="shared" si="94"/>
        <v>100</v>
      </c>
      <c r="X114" s="1">
        <f t="shared" si="94"/>
        <v>0</v>
      </c>
      <c r="Y114" s="1">
        <f t="shared" si="94"/>
        <v>5.1172707889125801</v>
      </c>
    </row>
    <row r="115" spans="1:25" x14ac:dyDescent="0.3">
      <c r="A115" s="15" t="s">
        <v>8</v>
      </c>
      <c r="B115" s="4"/>
      <c r="C115" s="4"/>
      <c r="D115" s="4"/>
      <c r="E115" s="4"/>
      <c r="F115" s="4">
        <f t="shared" si="91"/>
        <v>0</v>
      </c>
      <c r="G115" s="4">
        <v>0</v>
      </c>
      <c r="H115" s="7">
        <f t="shared" si="92"/>
        <v>0</v>
      </c>
      <c r="K115" s="15">
        <v>150</v>
      </c>
      <c r="L115" s="1">
        <f t="shared" ref="L115:Y115" si="95">L96/L$109*100</f>
        <v>5.8823529411764701</v>
      </c>
      <c r="M115" s="1">
        <f t="shared" si="95"/>
        <v>4.5454545454545459</v>
      </c>
      <c r="N115" s="1">
        <f t="shared" si="95"/>
        <v>3.225806451612903</v>
      </c>
      <c r="O115" s="1">
        <f t="shared" si="95"/>
        <v>9.5890410958904102</v>
      </c>
      <c r="P115" s="1">
        <f t="shared" si="95"/>
        <v>8.6419753086419746</v>
      </c>
      <c r="Q115" s="1">
        <f t="shared" si="95"/>
        <v>7.0588235294117645</v>
      </c>
      <c r="R115" s="1">
        <f t="shared" si="95"/>
        <v>0</v>
      </c>
      <c r="S115" s="1">
        <f t="shared" si="95"/>
        <v>8.9743589743589745</v>
      </c>
      <c r="T115" s="1">
        <f t="shared" si="95"/>
        <v>2.5</v>
      </c>
      <c r="U115" s="1">
        <f t="shared" si="95"/>
        <v>3.4482758620689653</v>
      </c>
      <c r="V115" s="1">
        <f t="shared" si="95"/>
        <v>20</v>
      </c>
      <c r="W115" s="1">
        <f t="shared" si="95"/>
        <v>0</v>
      </c>
      <c r="X115" s="1">
        <f t="shared" si="95"/>
        <v>66.666666666666657</v>
      </c>
      <c r="Y115" s="1">
        <f t="shared" si="95"/>
        <v>7.249466950959488</v>
      </c>
    </row>
    <row r="116" spans="1:25" x14ac:dyDescent="0.3">
      <c r="A116" s="15" t="s">
        <v>9</v>
      </c>
      <c r="B116" s="4">
        <v>142</v>
      </c>
      <c r="C116" s="4">
        <v>192</v>
      </c>
      <c r="D116" s="4">
        <v>169</v>
      </c>
      <c r="E116" s="4">
        <v>137</v>
      </c>
      <c r="F116" s="4">
        <f t="shared" si="91"/>
        <v>640</v>
      </c>
      <c r="G116" s="4">
        <v>0</v>
      </c>
      <c r="H116" s="7">
        <f t="shared" si="92"/>
        <v>4</v>
      </c>
      <c r="K116" s="15">
        <v>160</v>
      </c>
      <c r="L116" s="1">
        <f t="shared" ref="L116:Y116" si="96">L97/L$109*100</f>
        <v>7.0588235294117645</v>
      </c>
      <c r="M116" s="1">
        <f t="shared" si="96"/>
        <v>2.2727272727272729</v>
      </c>
      <c r="N116" s="1">
        <f t="shared" si="96"/>
        <v>8.064516129032258</v>
      </c>
      <c r="O116" s="1">
        <f t="shared" si="96"/>
        <v>16.43835616438356</v>
      </c>
      <c r="P116" s="1">
        <f t="shared" si="96"/>
        <v>19.753086419753085</v>
      </c>
      <c r="Q116" s="1">
        <f t="shared" si="96"/>
        <v>9.4117647058823533</v>
      </c>
      <c r="R116" s="1">
        <f t="shared" si="96"/>
        <v>31.25</v>
      </c>
      <c r="S116" s="1">
        <f t="shared" si="96"/>
        <v>10.256410256410255</v>
      </c>
      <c r="T116" s="1">
        <f t="shared" si="96"/>
        <v>15</v>
      </c>
      <c r="U116" s="1">
        <f t="shared" si="96"/>
        <v>11.494252873563218</v>
      </c>
      <c r="V116" s="1">
        <f t="shared" si="96"/>
        <v>20</v>
      </c>
      <c r="W116" s="1">
        <f t="shared" si="96"/>
        <v>0</v>
      </c>
      <c r="X116" s="1">
        <f t="shared" si="96"/>
        <v>0</v>
      </c>
      <c r="Y116" s="1">
        <f t="shared" si="96"/>
        <v>14.072494669509595</v>
      </c>
    </row>
    <row r="117" spans="1:25" x14ac:dyDescent="0.3">
      <c r="A117" s="15" t="s">
        <v>10</v>
      </c>
      <c r="B117" s="4">
        <v>163</v>
      </c>
      <c r="C117" s="4">
        <v>168</v>
      </c>
      <c r="D117" s="4">
        <v>154</v>
      </c>
      <c r="E117" s="4">
        <v>257</v>
      </c>
      <c r="F117" s="4">
        <f t="shared" si="91"/>
        <v>742</v>
      </c>
      <c r="G117" s="4">
        <v>3</v>
      </c>
      <c r="H117" s="7">
        <f t="shared" si="92"/>
        <v>4</v>
      </c>
      <c r="K117" s="15">
        <v>170</v>
      </c>
      <c r="L117" s="1">
        <f t="shared" ref="L117:Y117" si="97">L98/L$109*100</f>
        <v>7.0588235294117645</v>
      </c>
      <c r="M117" s="1">
        <f t="shared" si="97"/>
        <v>12.5</v>
      </c>
      <c r="N117" s="1">
        <f t="shared" si="97"/>
        <v>14.516129032258066</v>
      </c>
      <c r="O117" s="1">
        <f t="shared" si="97"/>
        <v>16.43835616438356</v>
      </c>
      <c r="P117" s="1">
        <f t="shared" si="97"/>
        <v>17.283950617283949</v>
      </c>
      <c r="Q117" s="1">
        <f t="shared" si="97"/>
        <v>17.647058823529413</v>
      </c>
      <c r="R117" s="1">
        <f t="shared" si="97"/>
        <v>18.75</v>
      </c>
      <c r="S117" s="1">
        <f t="shared" si="97"/>
        <v>10.256410256410255</v>
      </c>
      <c r="T117" s="1">
        <f t="shared" si="97"/>
        <v>15</v>
      </c>
      <c r="U117" s="1">
        <f t="shared" si="97"/>
        <v>10.344827586206897</v>
      </c>
      <c r="V117" s="1">
        <f t="shared" si="97"/>
        <v>20</v>
      </c>
      <c r="W117" s="1">
        <f t="shared" si="97"/>
        <v>0</v>
      </c>
      <c r="X117" s="1">
        <f t="shared" si="97"/>
        <v>0</v>
      </c>
      <c r="Y117" s="1">
        <f t="shared" si="97"/>
        <v>14.498933901918976</v>
      </c>
    </row>
    <row r="118" spans="1:25" x14ac:dyDescent="0.3">
      <c r="A118" s="15" t="s">
        <v>11</v>
      </c>
      <c r="B118" s="4">
        <v>171</v>
      </c>
      <c r="C118" s="4">
        <v>160</v>
      </c>
      <c r="D118" s="4">
        <v>164</v>
      </c>
      <c r="E118" s="4">
        <v>139</v>
      </c>
      <c r="F118" s="4">
        <f t="shared" si="91"/>
        <v>634</v>
      </c>
      <c r="G118" s="4">
        <v>1</v>
      </c>
      <c r="H118" s="7">
        <f t="shared" si="92"/>
        <v>4</v>
      </c>
      <c r="K118" s="15">
        <v>180</v>
      </c>
      <c r="L118" s="1">
        <f t="shared" ref="L118:Y118" si="98">L99/L$109*100</f>
        <v>16.470588235294116</v>
      </c>
      <c r="M118" s="1">
        <f t="shared" si="98"/>
        <v>14.772727272727273</v>
      </c>
      <c r="N118" s="1">
        <f t="shared" si="98"/>
        <v>16.129032258064516</v>
      </c>
      <c r="O118" s="1">
        <f t="shared" si="98"/>
        <v>15.068493150684931</v>
      </c>
      <c r="P118" s="1">
        <f t="shared" si="98"/>
        <v>12.345679012345679</v>
      </c>
      <c r="Q118" s="1">
        <f t="shared" si="98"/>
        <v>15.294117647058824</v>
      </c>
      <c r="R118" s="1">
        <f t="shared" si="98"/>
        <v>12.5</v>
      </c>
      <c r="S118" s="1">
        <f t="shared" si="98"/>
        <v>23.076923076923077</v>
      </c>
      <c r="T118" s="1">
        <f t="shared" si="98"/>
        <v>22.5</v>
      </c>
      <c r="U118" s="1">
        <f t="shared" si="98"/>
        <v>17.241379310344829</v>
      </c>
      <c r="V118" s="1">
        <f t="shared" si="98"/>
        <v>20</v>
      </c>
      <c r="W118" s="1">
        <f t="shared" si="98"/>
        <v>0</v>
      </c>
      <c r="X118" s="1">
        <f t="shared" si="98"/>
        <v>0</v>
      </c>
      <c r="Y118" s="1">
        <f t="shared" si="98"/>
        <v>16.844349680170577</v>
      </c>
    </row>
    <row r="119" spans="1:25" x14ac:dyDescent="0.3">
      <c r="A119" s="15" t="s">
        <v>12</v>
      </c>
      <c r="B119" s="4"/>
      <c r="C119" s="4"/>
      <c r="D119" s="4"/>
      <c r="E119" s="4"/>
      <c r="F119" s="4"/>
      <c r="G119" s="4"/>
      <c r="H119" s="7">
        <f t="shared" si="92"/>
        <v>0</v>
      </c>
      <c r="K119" s="15">
        <v>190</v>
      </c>
      <c r="L119" s="1">
        <f t="shared" ref="L119:Y119" si="99">L100/L$109*100</f>
        <v>20</v>
      </c>
      <c r="M119" s="1">
        <f t="shared" si="99"/>
        <v>27.27272727272727</v>
      </c>
      <c r="N119" s="1">
        <f t="shared" si="99"/>
        <v>22.58064516129032</v>
      </c>
      <c r="O119" s="1">
        <f t="shared" si="99"/>
        <v>8.2191780821917799</v>
      </c>
      <c r="P119" s="1">
        <f t="shared" si="99"/>
        <v>7.4074074074074066</v>
      </c>
      <c r="Q119" s="1">
        <f t="shared" si="99"/>
        <v>10.588235294117647</v>
      </c>
      <c r="R119" s="1">
        <f t="shared" si="99"/>
        <v>6.25</v>
      </c>
      <c r="S119" s="1">
        <f t="shared" si="99"/>
        <v>12.820512820512819</v>
      </c>
      <c r="T119" s="1">
        <f t="shared" si="99"/>
        <v>10</v>
      </c>
      <c r="U119" s="1">
        <f t="shared" si="99"/>
        <v>17.241379310344829</v>
      </c>
      <c r="V119" s="1">
        <f t="shared" si="99"/>
        <v>0</v>
      </c>
      <c r="W119" s="1">
        <f t="shared" si="99"/>
        <v>0</v>
      </c>
      <c r="X119" s="1">
        <f t="shared" si="99"/>
        <v>0</v>
      </c>
      <c r="Y119" s="1">
        <f t="shared" si="99"/>
        <v>10.874200426439232</v>
      </c>
    </row>
    <row r="120" spans="1:25" x14ac:dyDescent="0.3">
      <c r="A120" s="15" t="s">
        <v>58</v>
      </c>
      <c r="B120" s="4">
        <v>190</v>
      </c>
      <c r="C120" s="4">
        <v>204</v>
      </c>
      <c r="D120" s="4">
        <v>207</v>
      </c>
      <c r="E120" s="4">
        <v>188</v>
      </c>
      <c r="F120" s="4">
        <f t="shared" si="91"/>
        <v>789</v>
      </c>
      <c r="G120" s="4">
        <v>4</v>
      </c>
      <c r="H120" s="7">
        <f t="shared" si="92"/>
        <v>4</v>
      </c>
      <c r="K120" s="15">
        <v>200</v>
      </c>
      <c r="L120" s="1">
        <f t="shared" ref="L120:Y120" si="100">L101/L$109*100</f>
        <v>12.941176470588237</v>
      </c>
      <c r="M120" s="1">
        <f t="shared" si="100"/>
        <v>11.363636363636363</v>
      </c>
      <c r="N120" s="1">
        <f t="shared" si="100"/>
        <v>12.903225806451612</v>
      </c>
      <c r="O120" s="1">
        <f t="shared" si="100"/>
        <v>12.328767123287671</v>
      </c>
      <c r="P120" s="1">
        <f t="shared" si="100"/>
        <v>8.6419753086419746</v>
      </c>
      <c r="Q120" s="1">
        <f t="shared" si="100"/>
        <v>17.647058823529413</v>
      </c>
      <c r="R120" s="1">
        <f t="shared" si="100"/>
        <v>0</v>
      </c>
      <c r="S120" s="1">
        <f t="shared" si="100"/>
        <v>10.256410256410255</v>
      </c>
      <c r="T120" s="1">
        <f t="shared" si="100"/>
        <v>20</v>
      </c>
      <c r="U120" s="1">
        <f t="shared" si="100"/>
        <v>14.942528735632186</v>
      </c>
      <c r="V120" s="1">
        <f t="shared" si="100"/>
        <v>0</v>
      </c>
      <c r="W120" s="1">
        <f t="shared" si="100"/>
        <v>0</v>
      </c>
      <c r="X120" s="1">
        <f t="shared" si="100"/>
        <v>0</v>
      </c>
      <c r="Y120" s="1">
        <f t="shared" si="100"/>
        <v>12.793176972281451</v>
      </c>
    </row>
    <row r="121" spans="1:25" x14ac:dyDescent="0.3">
      <c r="A121" s="15" t="s">
        <v>13</v>
      </c>
      <c r="B121" s="4">
        <v>155</v>
      </c>
      <c r="C121" s="4">
        <v>200</v>
      </c>
      <c r="D121" s="4">
        <v>179</v>
      </c>
      <c r="E121" s="4">
        <v>200</v>
      </c>
      <c r="F121" s="4">
        <f t="shared" si="91"/>
        <v>734</v>
      </c>
      <c r="G121" s="4">
        <v>4</v>
      </c>
      <c r="H121" s="7">
        <f t="shared" si="92"/>
        <v>4</v>
      </c>
      <c r="K121" s="15">
        <v>210</v>
      </c>
      <c r="L121" s="1">
        <f t="shared" ref="L121:Y121" si="101">L102/L$109*100</f>
        <v>10.588235294117647</v>
      </c>
      <c r="M121" s="1">
        <f t="shared" si="101"/>
        <v>10.227272727272728</v>
      </c>
      <c r="N121" s="1">
        <f t="shared" si="101"/>
        <v>9.67741935483871</v>
      </c>
      <c r="O121" s="1">
        <f t="shared" si="101"/>
        <v>5.4794520547945202</v>
      </c>
      <c r="P121" s="1">
        <f t="shared" si="101"/>
        <v>4.9382716049382713</v>
      </c>
      <c r="Q121" s="1">
        <f t="shared" si="101"/>
        <v>7.0588235294117645</v>
      </c>
      <c r="R121" s="1">
        <f t="shared" si="101"/>
        <v>0</v>
      </c>
      <c r="S121" s="1">
        <f t="shared" si="101"/>
        <v>8.9743589743589745</v>
      </c>
      <c r="T121" s="1">
        <f t="shared" si="101"/>
        <v>7.5</v>
      </c>
      <c r="U121" s="1">
        <f t="shared" si="101"/>
        <v>10.344827586206897</v>
      </c>
      <c r="V121" s="1">
        <f t="shared" si="101"/>
        <v>20</v>
      </c>
      <c r="W121" s="1">
        <f t="shared" si="101"/>
        <v>0</v>
      </c>
      <c r="X121" s="1">
        <f t="shared" si="101"/>
        <v>0</v>
      </c>
      <c r="Y121" s="1">
        <f t="shared" si="101"/>
        <v>7.249466950959488</v>
      </c>
    </row>
    <row r="122" spans="1:25" x14ac:dyDescent="0.3">
      <c r="A122" s="15" t="s">
        <v>90</v>
      </c>
      <c r="B122" s="4">
        <v>176</v>
      </c>
      <c r="C122" s="4">
        <v>191</v>
      </c>
      <c r="D122" s="4">
        <v>162</v>
      </c>
      <c r="E122" s="4">
        <v>224</v>
      </c>
      <c r="F122" s="4">
        <f t="shared" si="91"/>
        <v>753</v>
      </c>
      <c r="G122" s="4">
        <v>0</v>
      </c>
      <c r="H122" s="7">
        <f t="shared" si="92"/>
        <v>4</v>
      </c>
      <c r="K122" s="15">
        <v>220</v>
      </c>
      <c r="L122" s="1">
        <f t="shared" ref="L122:Y122" si="102">L103/L$109*100</f>
        <v>5.8823529411764701</v>
      </c>
      <c r="M122" s="1">
        <f t="shared" si="102"/>
        <v>6.8181818181818175</v>
      </c>
      <c r="N122" s="1">
        <f t="shared" si="102"/>
        <v>3.225806451612903</v>
      </c>
      <c r="O122" s="1">
        <f t="shared" si="102"/>
        <v>4.10958904109589</v>
      </c>
      <c r="P122" s="1">
        <f t="shared" si="102"/>
        <v>3.7037037037037033</v>
      </c>
      <c r="Q122" s="1">
        <f t="shared" si="102"/>
        <v>1.1764705882352942</v>
      </c>
      <c r="R122" s="1">
        <f t="shared" si="102"/>
        <v>0</v>
      </c>
      <c r="S122" s="1">
        <f t="shared" si="102"/>
        <v>2.5641025641025639</v>
      </c>
      <c r="T122" s="1">
        <f t="shared" si="102"/>
        <v>0</v>
      </c>
      <c r="U122" s="1">
        <f t="shared" si="102"/>
        <v>4.5977011494252871</v>
      </c>
      <c r="V122" s="1">
        <f t="shared" si="102"/>
        <v>0</v>
      </c>
      <c r="W122" s="1">
        <f t="shared" si="102"/>
        <v>0</v>
      </c>
      <c r="X122" s="1">
        <f t="shared" si="102"/>
        <v>0</v>
      </c>
      <c r="Y122" s="1">
        <f t="shared" si="102"/>
        <v>2.7718550106609809</v>
      </c>
    </row>
    <row r="123" spans="1:25" x14ac:dyDescent="0.3">
      <c r="A123" s="15" t="s">
        <v>22</v>
      </c>
      <c r="B123" s="4"/>
      <c r="C123" s="4"/>
      <c r="D123" s="4"/>
      <c r="E123" s="4"/>
      <c r="F123" s="4"/>
      <c r="G123" s="4"/>
      <c r="H123" s="7">
        <f t="shared" si="92"/>
        <v>0</v>
      </c>
      <c r="K123" s="15">
        <v>230</v>
      </c>
      <c r="L123" s="1">
        <f t="shared" ref="L123:Y123" si="103">L104/L$109*100</f>
        <v>2.3529411764705883</v>
      </c>
      <c r="M123" s="1">
        <f t="shared" si="103"/>
        <v>2.2727272727272729</v>
      </c>
      <c r="N123" s="1">
        <f t="shared" si="103"/>
        <v>3.225806451612903</v>
      </c>
      <c r="O123" s="1">
        <f t="shared" si="103"/>
        <v>0</v>
      </c>
      <c r="P123" s="1">
        <f t="shared" si="103"/>
        <v>0</v>
      </c>
      <c r="Q123" s="1">
        <f t="shared" si="103"/>
        <v>2.3529411764705883</v>
      </c>
      <c r="R123" s="1">
        <f t="shared" si="103"/>
        <v>0</v>
      </c>
      <c r="S123" s="1">
        <f t="shared" si="103"/>
        <v>6.4102564102564097</v>
      </c>
      <c r="T123" s="1">
        <f t="shared" si="103"/>
        <v>2.5</v>
      </c>
      <c r="U123" s="1">
        <f t="shared" si="103"/>
        <v>3.4482758620689653</v>
      </c>
      <c r="V123" s="1">
        <f t="shared" si="103"/>
        <v>0</v>
      </c>
      <c r="W123" s="1">
        <f t="shared" si="103"/>
        <v>0</v>
      </c>
      <c r="X123" s="1">
        <f t="shared" si="103"/>
        <v>0</v>
      </c>
      <c r="Y123" s="1">
        <f t="shared" si="103"/>
        <v>2.3454157782515992</v>
      </c>
    </row>
    <row r="124" spans="1:25" x14ac:dyDescent="0.3">
      <c r="A124" s="15" t="s">
        <v>23</v>
      </c>
      <c r="B124" s="4"/>
      <c r="C124" s="4"/>
      <c r="D124" s="4"/>
      <c r="E124" s="4"/>
      <c r="F124" s="4"/>
      <c r="G124" s="4"/>
      <c r="H124" s="7">
        <f t="shared" si="92"/>
        <v>0</v>
      </c>
      <c r="K124" s="15">
        <v>240</v>
      </c>
      <c r="L124" s="1">
        <f t="shared" ref="L124:Y124" si="104">L105/L$109*100</f>
        <v>8.235294117647058</v>
      </c>
      <c r="M124" s="1">
        <f t="shared" si="104"/>
        <v>3.4090909090909087</v>
      </c>
      <c r="N124" s="1">
        <f t="shared" si="104"/>
        <v>1.6129032258064515</v>
      </c>
      <c r="O124" s="1">
        <f t="shared" si="104"/>
        <v>0</v>
      </c>
      <c r="P124" s="1">
        <f t="shared" si="104"/>
        <v>0</v>
      </c>
      <c r="Q124" s="1">
        <f t="shared" si="104"/>
        <v>2.3529411764705883</v>
      </c>
      <c r="R124" s="1">
        <f t="shared" si="104"/>
        <v>0</v>
      </c>
      <c r="S124" s="1">
        <f t="shared" si="104"/>
        <v>0</v>
      </c>
      <c r="T124" s="1">
        <f t="shared" si="104"/>
        <v>2.5</v>
      </c>
      <c r="U124" s="1">
        <f t="shared" si="104"/>
        <v>3.4482758620689653</v>
      </c>
      <c r="V124" s="1">
        <f t="shared" si="104"/>
        <v>0</v>
      </c>
      <c r="W124" s="1">
        <f t="shared" si="104"/>
        <v>0</v>
      </c>
      <c r="X124" s="1">
        <f t="shared" si="104"/>
        <v>0</v>
      </c>
      <c r="Y124" s="1">
        <f t="shared" si="104"/>
        <v>1.279317697228145</v>
      </c>
    </row>
    <row r="125" spans="1:25" ht="15" thickBot="1" x14ac:dyDescent="0.35">
      <c r="A125" s="16" t="s">
        <v>113</v>
      </c>
      <c r="B125" s="10"/>
      <c r="C125" s="10"/>
      <c r="D125" s="10"/>
      <c r="E125" s="10"/>
      <c r="F125" s="10">
        <f>SUM(B125:E125)</f>
        <v>0</v>
      </c>
      <c r="G125" s="10">
        <v>0</v>
      </c>
      <c r="H125" s="11">
        <f t="shared" si="92"/>
        <v>0</v>
      </c>
      <c r="K125" s="15">
        <v>250</v>
      </c>
      <c r="L125" s="1">
        <f t="shared" ref="L125:Y125" si="105">L106/L$109*100</f>
        <v>2.3529411764705883</v>
      </c>
      <c r="M125" s="1">
        <f t="shared" si="105"/>
        <v>1.1363636363636365</v>
      </c>
      <c r="N125" s="1">
        <f t="shared" si="105"/>
        <v>0</v>
      </c>
      <c r="O125" s="1">
        <f t="shared" si="105"/>
        <v>0</v>
      </c>
      <c r="P125" s="1">
        <f t="shared" si="105"/>
        <v>1.2345679012345678</v>
      </c>
      <c r="Q125" s="1">
        <f t="shared" si="105"/>
        <v>1.1764705882352942</v>
      </c>
      <c r="R125" s="1">
        <f t="shared" si="105"/>
        <v>0</v>
      </c>
      <c r="S125" s="1">
        <f t="shared" si="105"/>
        <v>1.2820512820512819</v>
      </c>
      <c r="T125" s="1">
        <f t="shared" si="105"/>
        <v>2.5</v>
      </c>
      <c r="U125" s="1">
        <f t="shared" si="105"/>
        <v>0</v>
      </c>
      <c r="V125" s="1">
        <f t="shared" si="105"/>
        <v>0</v>
      </c>
      <c r="W125" s="1">
        <f t="shared" si="105"/>
        <v>0</v>
      </c>
      <c r="X125" s="1">
        <f t="shared" si="105"/>
        <v>0</v>
      </c>
      <c r="Y125" s="1">
        <f t="shared" si="105"/>
        <v>0.85287846481876328</v>
      </c>
    </row>
    <row r="126" spans="1:25" ht="15" thickBot="1" x14ac:dyDescent="0.35">
      <c r="A126" s="13" t="s">
        <v>43</v>
      </c>
      <c r="B126" s="17">
        <f>SUM(B113:B125)</f>
        <v>1353</v>
      </c>
      <c r="C126" s="17">
        <f t="shared" ref="C126" si="106">SUM(C113:C125)</f>
        <v>1476</v>
      </c>
      <c r="D126" s="17">
        <f t="shared" ref="D126" si="107">SUM(D113:D125)</f>
        <v>1462</v>
      </c>
      <c r="E126" s="17">
        <f t="shared" ref="E126" si="108">SUM(E113:E125)</f>
        <v>1507</v>
      </c>
      <c r="F126" s="17">
        <f t="shared" ref="F126" si="109">SUM(F113:F125)</f>
        <v>5798</v>
      </c>
      <c r="G126" s="17">
        <f>SUM(G113:G125)</f>
        <v>16</v>
      </c>
      <c r="H126" s="18">
        <f t="shared" ref="H126" si="110">SUM(H113:H125)</f>
        <v>32</v>
      </c>
      <c r="K126" s="15">
        <v>260</v>
      </c>
      <c r="L126" s="1">
        <f t="shared" ref="L126:Y126" si="111">L107/L$109*100</f>
        <v>0</v>
      </c>
      <c r="M126" s="1">
        <f t="shared" si="111"/>
        <v>0</v>
      </c>
      <c r="N126" s="1">
        <f t="shared" si="111"/>
        <v>0</v>
      </c>
      <c r="O126" s="1">
        <f t="shared" si="111"/>
        <v>0</v>
      </c>
      <c r="P126" s="1">
        <f t="shared" si="111"/>
        <v>1.2345679012345678</v>
      </c>
      <c r="Q126" s="1">
        <f t="shared" si="111"/>
        <v>0</v>
      </c>
      <c r="R126" s="1">
        <f t="shared" si="111"/>
        <v>0</v>
      </c>
      <c r="S126" s="1">
        <f t="shared" si="111"/>
        <v>0</v>
      </c>
      <c r="T126" s="1">
        <f t="shared" si="111"/>
        <v>0</v>
      </c>
      <c r="U126" s="1">
        <f t="shared" si="111"/>
        <v>0</v>
      </c>
      <c r="V126" s="1">
        <f t="shared" si="111"/>
        <v>0</v>
      </c>
      <c r="W126" s="1">
        <f t="shared" si="111"/>
        <v>0</v>
      </c>
      <c r="X126" s="1">
        <f t="shared" si="111"/>
        <v>0</v>
      </c>
      <c r="Y126" s="1">
        <f t="shared" si="111"/>
        <v>0.21321961620469082</v>
      </c>
    </row>
    <row r="127" spans="1:25" x14ac:dyDescent="0.3">
      <c r="K127" s="44">
        <v>300</v>
      </c>
      <c r="L127" s="1">
        <f t="shared" ref="L127:Y127" si="112">L108/L$109*100</f>
        <v>0</v>
      </c>
      <c r="M127" s="1">
        <f t="shared" si="112"/>
        <v>1.1363636363636365</v>
      </c>
      <c r="N127" s="1">
        <f t="shared" si="112"/>
        <v>0</v>
      </c>
      <c r="O127" s="1">
        <f t="shared" si="112"/>
        <v>0</v>
      </c>
      <c r="P127" s="1">
        <f t="shared" si="112"/>
        <v>0</v>
      </c>
      <c r="Q127" s="1">
        <f t="shared" si="112"/>
        <v>1.1764705882352942</v>
      </c>
      <c r="R127" s="1">
        <f t="shared" si="112"/>
        <v>0</v>
      </c>
      <c r="S127" s="1">
        <f t="shared" si="112"/>
        <v>0</v>
      </c>
      <c r="T127" s="1">
        <f t="shared" si="112"/>
        <v>0</v>
      </c>
      <c r="U127" s="1">
        <f t="shared" si="112"/>
        <v>1.1494252873563218</v>
      </c>
      <c r="V127" s="1">
        <f t="shared" si="112"/>
        <v>0</v>
      </c>
      <c r="W127" s="1">
        <f t="shared" si="112"/>
        <v>0</v>
      </c>
      <c r="X127" s="1">
        <f t="shared" si="112"/>
        <v>0</v>
      </c>
      <c r="Y127" s="1">
        <f t="shared" si="112"/>
        <v>0.42643923240938164</v>
      </c>
    </row>
    <row r="128" spans="1:25" ht="15" thickBot="1" x14ac:dyDescent="0.35"/>
    <row r="129" spans="1:8" x14ac:dyDescent="0.3">
      <c r="A129" s="20">
        <v>41209</v>
      </c>
      <c r="B129" s="21"/>
      <c r="C129" s="21" t="s">
        <v>98</v>
      </c>
      <c r="D129" s="21"/>
      <c r="E129" s="21" t="s">
        <v>16</v>
      </c>
      <c r="F129" s="21"/>
      <c r="G129" s="21">
        <v>12</v>
      </c>
      <c r="H129" s="22">
        <v>8</v>
      </c>
    </row>
    <row r="130" spans="1:8" ht="15" thickBot="1" x14ac:dyDescent="0.35">
      <c r="A130" s="12" t="s">
        <v>27</v>
      </c>
      <c r="B130" s="23"/>
      <c r="C130" s="23"/>
      <c r="D130" s="23"/>
      <c r="E130" s="23"/>
      <c r="F130" s="23"/>
      <c r="G130" s="23" t="s">
        <v>44</v>
      </c>
      <c r="H130" s="24">
        <f>G129-(G145/2)</f>
        <v>2</v>
      </c>
    </row>
    <row r="131" spans="1:8" ht="15" thickBot="1" x14ac:dyDescent="0.35">
      <c r="A131" s="25"/>
      <c r="B131" s="25" t="s">
        <v>0</v>
      </c>
      <c r="C131" s="25" t="s">
        <v>1</v>
      </c>
      <c r="D131" s="25" t="s">
        <v>2</v>
      </c>
      <c r="E131" s="25" t="s">
        <v>3</v>
      </c>
      <c r="F131" s="25" t="s">
        <v>4</v>
      </c>
      <c r="G131" s="25" t="s">
        <v>5</v>
      </c>
      <c r="H131" s="25" t="s">
        <v>42</v>
      </c>
    </row>
    <row r="132" spans="1:8" x14ac:dyDescent="0.3">
      <c r="A132" s="19" t="s">
        <v>6</v>
      </c>
      <c r="B132" s="5">
        <v>198</v>
      </c>
      <c r="C132" s="5">
        <v>201</v>
      </c>
      <c r="D132" s="5">
        <v>150</v>
      </c>
      <c r="E132" s="5">
        <v>174</v>
      </c>
      <c r="F132" s="5">
        <f t="shared" ref="F132:F144" si="113">SUM(B132:E132)</f>
        <v>723</v>
      </c>
      <c r="G132" s="5">
        <v>1</v>
      </c>
      <c r="H132" s="6">
        <f t="shared" ref="H132:H144" si="114">COUNT(B132:E132)</f>
        <v>4</v>
      </c>
    </row>
    <row r="133" spans="1:8" x14ac:dyDescent="0.3">
      <c r="A133" s="15" t="s">
        <v>7</v>
      </c>
      <c r="B133" s="4">
        <v>171</v>
      </c>
      <c r="C133" s="4">
        <v>173</v>
      </c>
      <c r="D133" s="4">
        <v>182</v>
      </c>
      <c r="E133" s="4">
        <v>180</v>
      </c>
      <c r="F133" s="4">
        <f t="shared" si="113"/>
        <v>706</v>
      </c>
      <c r="G133" s="4">
        <v>4</v>
      </c>
      <c r="H133" s="7">
        <f t="shared" si="114"/>
        <v>4</v>
      </c>
    </row>
    <row r="134" spans="1:8" x14ac:dyDescent="0.3">
      <c r="A134" s="15" t="s">
        <v>8</v>
      </c>
      <c r="B134" s="4">
        <v>153</v>
      </c>
      <c r="C134" s="4">
        <v>174</v>
      </c>
      <c r="D134" s="4">
        <v>221</v>
      </c>
      <c r="E134" s="4">
        <v>155</v>
      </c>
      <c r="F134" s="4">
        <f t="shared" si="113"/>
        <v>703</v>
      </c>
      <c r="G134" s="4">
        <v>2</v>
      </c>
      <c r="H134" s="7">
        <f t="shared" si="114"/>
        <v>4</v>
      </c>
    </row>
    <row r="135" spans="1:8" x14ac:dyDescent="0.3">
      <c r="A135" s="15" t="s">
        <v>9</v>
      </c>
      <c r="B135" s="4">
        <v>158</v>
      </c>
      <c r="C135" s="4">
        <v>175</v>
      </c>
      <c r="D135" s="4">
        <v>168</v>
      </c>
      <c r="E135" s="4">
        <v>170</v>
      </c>
      <c r="F135" s="4">
        <f>SUM(B135:E135)</f>
        <v>671</v>
      </c>
      <c r="G135" s="4">
        <v>2</v>
      </c>
      <c r="H135" s="7">
        <f t="shared" si="114"/>
        <v>4</v>
      </c>
    </row>
    <row r="136" spans="1:8" x14ac:dyDescent="0.3">
      <c r="A136" s="15" t="s">
        <v>10</v>
      </c>
      <c r="B136" s="4">
        <v>162</v>
      </c>
      <c r="C136" s="4">
        <v>168</v>
      </c>
      <c r="D136" s="4">
        <v>134</v>
      </c>
      <c r="E136" s="4">
        <v>167</v>
      </c>
      <c r="F136" s="4">
        <f t="shared" si="113"/>
        <v>631</v>
      </c>
      <c r="G136" s="4">
        <v>1</v>
      </c>
      <c r="H136" s="7">
        <f t="shared" si="114"/>
        <v>4</v>
      </c>
    </row>
    <row r="137" spans="1:8" x14ac:dyDescent="0.3">
      <c r="A137" s="15" t="s">
        <v>11</v>
      </c>
      <c r="B137" s="4"/>
      <c r="C137" s="4">
        <v>192</v>
      </c>
      <c r="D137" s="4">
        <v>158</v>
      </c>
      <c r="E137" s="4">
        <v>203</v>
      </c>
      <c r="F137" s="4">
        <f t="shared" si="113"/>
        <v>553</v>
      </c>
      <c r="G137" s="4">
        <v>3</v>
      </c>
      <c r="H137" s="7">
        <f t="shared" si="114"/>
        <v>3</v>
      </c>
    </row>
    <row r="138" spans="1:8" x14ac:dyDescent="0.3">
      <c r="A138" s="15" t="s">
        <v>12</v>
      </c>
      <c r="B138" s="4"/>
      <c r="C138" s="4"/>
      <c r="D138" s="4"/>
      <c r="E138" s="4"/>
      <c r="F138" s="4">
        <f t="shared" si="113"/>
        <v>0</v>
      </c>
      <c r="G138" s="4">
        <v>0</v>
      </c>
      <c r="H138" s="7">
        <f t="shared" si="114"/>
        <v>0</v>
      </c>
    </row>
    <row r="139" spans="1:8" x14ac:dyDescent="0.3">
      <c r="A139" s="15" t="s">
        <v>58</v>
      </c>
      <c r="B139" s="4">
        <v>138</v>
      </c>
      <c r="C139" s="4"/>
      <c r="D139" s="4"/>
      <c r="E139" s="4"/>
      <c r="F139" s="4">
        <f>SUM(B139:E139)</f>
        <v>138</v>
      </c>
      <c r="G139" s="4">
        <v>0</v>
      </c>
      <c r="H139" s="7">
        <f t="shared" si="114"/>
        <v>1</v>
      </c>
    </row>
    <row r="140" spans="1:8" x14ac:dyDescent="0.3">
      <c r="A140" s="15" t="s">
        <v>13</v>
      </c>
      <c r="B140" s="4">
        <v>181</v>
      </c>
      <c r="C140" s="4">
        <v>166</v>
      </c>
      <c r="D140" s="4">
        <v>202</v>
      </c>
      <c r="E140" s="4">
        <v>184</v>
      </c>
      <c r="F140" s="4">
        <f>SUM(B140:E140)</f>
        <v>733</v>
      </c>
      <c r="G140" s="4">
        <v>3</v>
      </c>
      <c r="H140" s="7">
        <f t="shared" si="114"/>
        <v>4</v>
      </c>
    </row>
    <row r="141" spans="1:8" x14ac:dyDescent="0.3">
      <c r="A141" s="15" t="s">
        <v>90</v>
      </c>
      <c r="B141" s="4">
        <v>193</v>
      </c>
      <c r="C141" s="4">
        <v>183</v>
      </c>
      <c r="D141" s="4">
        <v>192</v>
      </c>
      <c r="E141" s="4">
        <v>159</v>
      </c>
      <c r="F141" s="4">
        <f>SUM(B141:E141)</f>
        <v>727</v>
      </c>
      <c r="G141" s="4">
        <v>4</v>
      </c>
      <c r="H141" s="7">
        <f t="shared" si="114"/>
        <v>4</v>
      </c>
    </row>
    <row r="142" spans="1:8" x14ac:dyDescent="0.3">
      <c r="A142" s="15" t="s">
        <v>22</v>
      </c>
      <c r="B142" s="4"/>
      <c r="C142" s="4"/>
      <c r="D142" s="4"/>
      <c r="E142" s="4"/>
      <c r="F142" s="4">
        <f t="shared" si="113"/>
        <v>0</v>
      </c>
      <c r="G142" s="4" t="s">
        <v>21</v>
      </c>
      <c r="H142" s="7">
        <f t="shared" si="114"/>
        <v>0</v>
      </c>
    </row>
    <row r="143" spans="1:8" x14ac:dyDescent="0.3">
      <c r="A143" s="15" t="s">
        <v>23</v>
      </c>
      <c r="B143" s="4"/>
      <c r="C143" s="4"/>
      <c r="D143" s="4"/>
      <c r="E143" s="4"/>
      <c r="F143" s="4"/>
      <c r="G143" s="4"/>
      <c r="H143" s="7">
        <f t="shared" si="114"/>
        <v>0</v>
      </c>
    </row>
    <row r="144" spans="1:8" ht="15" thickBot="1" x14ac:dyDescent="0.35">
      <c r="A144" s="16" t="s">
        <v>113</v>
      </c>
      <c r="B144" s="10"/>
      <c r="C144" s="10"/>
      <c r="D144" s="10"/>
      <c r="E144" s="10"/>
      <c r="F144" s="10">
        <f t="shared" si="113"/>
        <v>0</v>
      </c>
      <c r="G144" s="10" t="s">
        <v>21</v>
      </c>
      <c r="H144" s="11">
        <f t="shared" si="114"/>
        <v>0</v>
      </c>
    </row>
    <row r="145" spans="1:8" ht="15" thickBot="1" x14ac:dyDescent="0.35">
      <c r="A145" s="13" t="s">
        <v>43</v>
      </c>
      <c r="B145" s="17">
        <f>SUM(B132:B144)</f>
        <v>1354</v>
      </c>
      <c r="C145" s="17">
        <f t="shared" ref="C145" si="115">SUM(C132:C144)</f>
        <v>1432</v>
      </c>
      <c r="D145" s="17">
        <f t="shared" ref="D145" si="116">SUM(D132:D144)</f>
        <v>1407</v>
      </c>
      <c r="E145" s="17">
        <f t="shared" ref="E145" si="117">SUM(E132:E144)</f>
        <v>1392</v>
      </c>
      <c r="F145" s="17">
        <f t="shared" ref="F145" si="118">SUM(F132:F144)</f>
        <v>5585</v>
      </c>
      <c r="G145" s="17">
        <f>SUM(G132:G144)</f>
        <v>20</v>
      </c>
      <c r="H145" s="18">
        <f t="shared" ref="H145" si="119">SUM(H132:H144)</f>
        <v>32</v>
      </c>
    </row>
    <row r="147" spans="1:8" ht="15" thickBot="1" x14ac:dyDescent="0.35"/>
    <row r="148" spans="1:8" x14ac:dyDescent="0.3">
      <c r="A148" s="20">
        <v>41231</v>
      </c>
      <c r="B148" s="21"/>
      <c r="C148" s="21" t="s">
        <v>99</v>
      </c>
      <c r="D148" s="21"/>
      <c r="E148" s="21" t="s">
        <v>16</v>
      </c>
      <c r="F148" s="21"/>
      <c r="G148" s="21">
        <v>8</v>
      </c>
      <c r="H148" s="22">
        <v>12</v>
      </c>
    </row>
    <row r="149" spans="1:8" ht="15" thickBot="1" x14ac:dyDescent="0.35">
      <c r="A149" s="12" t="s">
        <v>28</v>
      </c>
      <c r="B149" s="23"/>
      <c r="C149" s="23"/>
      <c r="D149" s="23"/>
      <c r="E149" s="23"/>
      <c r="F149" s="23"/>
      <c r="G149" s="23" t="s">
        <v>44</v>
      </c>
      <c r="H149" s="24">
        <f>G148-(G164/2)</f>
        <v>1</v>
      </c>
    </row>
    <row r="150" spans="1:8" ht="15" thickBot="1" x14ac:dyDescent="0.35">
      <c r="A150" s="25"/>
      <c r="B150" s="25" t="s">
        <v>0</v>
      </c>
      <c r="C150" s="25" t="s">
        <v>1</v>
      </c>
      <c r="D150" s="25" t="s">
        <v>2</v>
      </c>
      <c r="E150" s="25" t="s">
        <v>3</v>
      </c>
      <c r="F150" s="25">
        <f t="shared" ref="F150:F159" si="120">SUM(B150:E150)</f>
        <v>0</v>
      </c>
      <c r="G150" s="25" t="s">
        <v>5</v>
      </c>
      <c r="H150" s="25" t="s">
        <v>42</v>
      </c>
    </row>
    <row r="151" spans="1:8" x14ac:dyDescent="0.3">
      <c r="A151" s="19" t="s">
        <v>6</v>
      </c>
      <c r="B151" s="5">
        <v>185</v>
      </c>
      <c r="C151" s="5">
        <v>171</v>
      </c>
      <c r="D151" s="5">
        <v>190</v>
      </c>
      <c r="E151" s="5">
        <v>179</v>
      </c>
      <c r="F151" s="5">
        <f t="shared" si="120"/>
        <v>725</v>
      </c>
      <c r="G151" s="5">
        <v>3</v>
      </c>
      <c r="H151" s="6">
        <f t="shared" ref="H151:H163" si="121">COUNT(B151:E151)</f>
        <v>4</v>
      </c>
    </row>
    <row r="152" spans="1:8" x14ac:dyDescent="0.3">
      <c r="A152" s="15" t="s">
        <v>7</v>
      </c>
      <c r="B152" s="4">
        <v>170</v>
      </c>
      <c r="C152" s="4">
        <v>208</v>
      </c>
      <c r="D152" s="4">
        <v>213</v>
      </c>
      <c r="E152" s="4">
        <v>175</v>
      </c>
      <c r="F152" s="4">
        <f t="shared" si="120"/>
        <v>766</v>
      </c>
      <c r="G152" s="4">
        <v>2</v>
      </c>
      <c r="H152" s="7">
        <f t="shared" si="121"/>
        <v>4</v>
      </c>
    </row>
    <row r="153" spans="1:8" x14ac:dyDescent="0.3">
      <c r="A153" s="15" t="s">
        <v>8</v>
      </c>
      <c r="B153" s="4">
        <v>210</v>
      </c>
      <c r="C153" s="4">
        <v>172</v>
      </c>
      <c r="D153" s="4">
        <v>168</v>
      </c>
      <c r="E153" s="4">
        <v>183</v>
      </c>
      <c r="F153" s="4">
        <f t="shared" si="120"/>
        <v>733</v>
      </c>
      <c r="G153" s="4">
        <v>1</v>
      </c>
      <c r="H153" s="7">
        <f t="shared" si="121"/>
        <v>4</v>
      </c>
    </row>
    <row r="154" spans="1:8" x14ac:dyDescent="0.3">
      <c r="A154" s="15" t="s">
        <v>9</v>
      </c>
      <c r="B154" s="4">
        <v>179</v>
      </c>
      <c r="C154" s="4">
        <v>166</v>
      </c>
      <c r="D154" s="4">
        <v>167</v>
      </c>
      <c r="E154" s="4">
        <v>138</v>
      </c>
      <c r="F154" s="4">
        <f t="shared" si="120"/>
        <v>650</v>
      </c>
      <c r="G154" s="4">
        <v>1</v>
      </c>
      <c r="H154" s="7">
        <f t="shared" si="121"/>
        <v>4</v>
      </c>
    </row>
    <row r="155" spans="1:8" x14ac:dyDescent="0.3">
      <c r="A155" s="15" t="s">
        <v>10</v>
      </c>
      <c r="B155" s="4">
        <v>164</v>
      </c>
      <c r="C155" s="4">
        <v>165</v>
      </c>
      <c r="D155" s="4">
        <v>138</v>
      </c>
      <c r="E155" s="4">
        <v>178</v>
      </c>
      <c r="F155" s="4">
        <f t="shared" si="120"/>
        <v>645</v>
      </c>
      <c r="G155" s="4">
        <v>3</v>
      </c>
      <c r="H155" s="7">
        <f t="shared" si="121"/>
        <v>4</v>
      </c>
    </row>
    <row r="156" spans="1:8" x14ac:dyDescent="0.3">
      <c r="A156" s="15" t="s">
        <v>11</v>
      </c>
      <c r="B156" s="4">
        <v>146</v>
      </c>
      <c r="C156" s="4">
        <v>167</v>
      </c>
      <c r="D156" s="4">
        <v>164</v>
      </c>
      <c r="E156" s="4">
        <v>164</v>
      </c>
      <c r="F156" s="4">
        <f t="shared" si="120"/>
        <v>641</v>
      </c>
      <c r="G156" s="4">
        <v>1</v>
      </c>
      <c r="H156" s="7">
        <f t="shared" si="121"/>
        <v>4</v>
      </c>
    </row>
    <row r="157" spans="1:8" x14ac:dyDescent="0.3">
      <c r="A157" s="15" t="s">
        <v>12</v>
      </c>
      <c r="B157" s="4"/>
      <c r="C157" s="4"/>
      <c r="D157" s="4"/>
      <c r="E157" s="4"/>
      <c r="F157" s="4"/>
      <c r="G157" s="4"/>
      <c r="H157" s="7">
        <f t="shared" si="121"/>
        <v>0</v>
      </c>
    </row>
    <row r="158" spans="1:8" x14ac:dyDescent="0.3">
      <c r="A158" s="15" t="s">
        <v>58</v>
      </c>
      <c r="B158" s="4">
        <v>145</v>
      </c>
      <c r="C158" s="4"/>
      <c r="D158" s="4">
        <v>178</v>
      </c>
      <c r="E158" s="4">
        <v>126</v>
      </c>
      <c r="F158" s="4">
        <f t="shared" si="120"/>
        <v>449</v>
      </c>
      <c r="G158" s="4">
        <v>0</v>
      </c>
      <c r="H158" s="7">
        <f t="shared" si="121"/>
        <v>3</v>
      </c>
    </row>
    <row r="159" spans="1:8" x14ac:dyDescent="0.3">
      <c r="A159" s="15" t="s">
        <v>13</v>
      </c>
      <c r="B159" s="4"/>
      <c r="C159" s="4"/>
      <c r="D159" s="4"/>
      <c r="E159" s="4"/>
      <c r="F159" s="4">
        <f t="shared" si="120"/>
        <v>0</v>
      </c>
      <c r="G159" s="4">
        <v>0</v>
      </c>
      <c r="H159" s="7">
        <f t="shared" si="121"/>
        <v>0</v>
      </c>
    </row>
    <row r="160" spans="1:8" x14ac:dyDescent="0.3">
      <c r="A160" s="15" t="s">
        <v>90</v>
      </c>
      <c r="B160" s="4">
        <v>181</v>
      </c>
      <c r="C160" s="4">
        <v>135</v>
      </c>
      <c r="D160" s="4">
        <v>178</v>
      </c>
      <c r="E160" s="4">
        <v>189</v>
      </c>
      <c r="F160" s="4">
        <f>SUM(B160:E160)</f>
        <v>683</v>
      </c>
      <c r="G160" s="4">
        <v>2</v>
      </c>
      <c r="H160" s="7">
        <f t="shared" si="121"/>
        <v>4</v>
      </c>
    </row>
    <row r="161" spans="1:8" x14ac:dyDescent="0.3">
      <c r="A161" s="15" t="s">
        <v>22</v>
      </c>
      <c r="B161" s="4"/>
      <c r="C161" s="4"/>
      <c r="D161" s="4"/>
      <c r="E161" s="4"/>
      <c r="F161" s="4"/>
      <c r="G161" s="4"/>
      <c r="H161" s="7">
        <f t="shared" si="121"/>
        <v>0</v>
      </c>
    </row>
    <row r="162" spans="1:8" x14ac:dyDescent="0.3">
      <c r="A162" s="15" t="s">
        <v>23</v>
      </c>
      <c r="B162" s="4"/>
      <c r="C162" s="4">
        <v>138</v>
      </c>
      <c r="D162" s="4"/>
      <c r="E162" s="4"/>
      <c r="F162" s="4">
        <f>SUM(B162:E162)</f>
        <v>138</v>
      </c>
      <c r="G162" s="4">
        <v>1</v>
      </c>
      <c r="H162" s="7">
        <f t="shared" si="121"/>
        <v>1</v>
      </c>
    </row>
    <row r="163" spans="1:8" ht="15" thickBot="1" x14ac:dyDescent="0.35">
      <c r="A163" s="16" t="s">
        <v>113</v>
      </c>
      <c r="B163" s="10"/>
      <c r="C163" s="10"/>
      <c r="D163" s="10"/>
      <c r="E163" s="10"/>
      <c r="F163" s="10"/>
      <c r="G163" s="10"/>
      <c r="H163" s="11">
        <f t="shared" si="121"/>
        <v>0</v>
      </c>
    </row>
    <row r="164" spans="1:8" ht="15" thickBot="1" x14ac:dyDescent="0.35">
      <c r="A164" s="13" t="s">
        <v>43</v>
      </c>
      <c r="B164" s="17">
        <f>SUM(B151:B163)</f>
        <v>1380</v>
      </c>
      <c r="C164" s="17">
        <f t="shared" ref="C164" si="122">SUM(C151:C163)</f>
        <v>1322</v>
      </c>
      <c r="D164" s="17">
        <f t="shared" ref="D164" si="123">SUM(D151:D163)</f>
        <v>1396</v>
      </c>
      <c r="E164" s="17">
        <f t="shared" ref="E164" si="124">SUM(E151:E163)</f>
        <v>1332</v>
      </c>
      <c r="F164" s="17">
        <f t="shared" ref="F164" si="125">SUM(F151:F163)</f>
        <v>5430</v>
      </c>
      <c r="G164" s="17">
        <f>SUM(G151:G163)</f>
        <v>14</v>
      </c>
      <c r="H164" s="18">
        <f t="shared" ref="H164" si="126">SUM(H151:H163)</f>
        <v>32</v>
      </c>
    </row>
    <row r="166" spans="1:8" ht="15" thickBot="1" x14ac:dyDescent="0.35"/>
    <row r="167" spans="1:8" x14ac:dyDescent="0.3">
      <c r="A167" s="20">
        <v>41238</v>
      </c>
      <c r="B167" s="21"/>
      <c r="C167" s="21" t="s">
        <v>93</v>
      </c>
      <c r="D167" s="21"/>
      <c r="E167" s="21" t="s">
        <v>16</v>
      </c>
      <c r="F167" s="21"/>
      <c r="G167" s="21">
        <v>13</v>
      </c>
      <c r="H167" s="22">
        <v>7</v>
      </c>
    </row>
    <row r="168" spans="1:8" ht="15" thickBot="1" x14ac:dyDescent="0.35">
      <c r="A168" s="12" t="s">
        <v>29</v>
      </c>
      <c r="B168" s="23"/>
      <c r="C168" s="23"/>
      <c r="D168" s="23"/>
      <c r="E168" s="23"/>
      <c r="F168" s="23"/>
      <c r="G168" s="23" t="s">
        <v>44</v>
      </c>
      <c r="H168" s="24">
        <f>G167-(G183/2)</f>
        <v>3</v>
      </c>
    </row>
    <row r="169" spans="1:8" ht="15" thickBot="1" x14ac:dyDescent="0.35">
      <c r="A169" s="25"/>
      <c r="B169" s="25" t="s">
        <v>0</v>
      </c>
      <c r="C169" s="25" t="s">
        <v>1</v>
      </c>
      <c r="D169" s="25" t="s">
        <v>2</v>
      </c>
      <c r="E169" s="25" t="s">
        <v>3</v>
      </c>
      <c r="F169" s="25" t="s">
        <v>4</v>
      </c>
      <c r="G169" s="25" t="s">
        <v>5</v>
      </c>
      <c r="H169" s="25" t="s">
        <v>42</v>
      </c>
    </row>
    <row r="170" spans="1:8" x14ac:dyDescent="0.3">
      <c r="A170" s="19" t="s">
        <v>6</v>
      </c>
      <c r="B170" s="5">
        <v>232</v>
      </c>
      <c r="C170" s="5">
        <v>183</v>
      </c>
      <c r="D170" s="5">
        <v>181</v>
      </c>
      <c r="E170" s="5">
        <v>204</v>
      </c>
      <c r="F170" s="5">
        <f t="shared" ref="F170:F179" si="127">SUM(B170:E170)</f>
        <v>800</v>
      </c>
      <c r="G170" s="5">
        <v>2</v>
      </c>
      <c r="H170" s="6">
        <f t="shared" ref="H170:H182" si="128">COUNT(B170:E170)</f>
        <v>4</v>
      </c>
    </row>
    <row r="171" spans="1:8" x14ac:dyDescent="0.3">
      <c r="A171" s="15" t="s">
        <v>7</v>
      </c>
      <c r="B171" s="4">
        <v>181</v>
      </c>
      <c r="C171" s="4">
        <v>179</v>
      </c>
      <c r="D171" s="4">
        <v>169</v>
      </c>
      <c r="E171" s="4">
        <v>184</v>
      </c>
      <c r="F171" s="4">
        <f t="shared" si="127"/>
        <v>713</v>
      </c>
      <c r="G171" s="4">
        <v>3</v>
      </c>
      <c r="H171" s="7">
        <f t="shared" si="128"/>
        <v>4</v>
      </c>
    </row>
    <row r="172" spans="1:8" x14ac:dyDescent="0.3">
      <c r="A172" s="15" t="s">
        <v>8</v>
      </c>
      <c r="B172" s="4">
        <v>185</v>
      </c>
      <c r="C172" s="4">
        <v>190</v>
      </c>
      <c r="D172" s="4">
        <v>145</v>
      </c>
      <c r="E172" s="4">
        <v>189</v>
      </c>
      <c r="F172" s="4">
        <f t="shared" si="127"/>
        <v>709</v>
      </c>
      <c r="G172" s="4">
        <v>2</v>
      </c>
      <c r="H172" s="7">
        <f t="shared" si="128"/>
        <v>4</v>
      </c>
    </row>
    <row r="173" spans="1:8" x14ac:dyDescent="0.3">
      <c r="A173" s="15" t="s">
        <v>9</v>
      </c>
      <c r="B173" s="4">
        <v>159</v>
      </c>
      <c r="C173" s="4">
        <v>145</v>
      </c>
      <c r="D173" s="4"/>
      <c r="E173" s="4"/>
      <c r="F173" s="4">
        <f t="shared" si="127"/>
        <v>304</v>
      </c>
      <c r="G173" s="4">
        <v>2</v>
      </c>
      <c r="H173" s="7">
        <f t="shared" si="128"/>
        <v>2</v>
      </c>
    </row>
    <row r="174" spans="1:8" x14ac:dyDescent="0.3">
      <c r="A174" s="15" t="s">
        <v>10</v>
      </c>
      <c r="B174" s="4">
        <v>211</v>
      </c>
      <c r="C174" s="4">
        <v>159</v>
      </c>
      <c r="D174" s="4">
        <v>163</v>
      </c>
      <c r="E174" s="4">
        <v>178</v>
      </c>
      <c r="F174" s="4">
        <f t="shared" si="127"/>
        <v>711</v>
      </c>
      <c r="G174" s="4">
        <v>2</v>
      </c>
      <c r="H174" s="7">
        <f t="shared" si="128"/>
        <v>4</v>
      </c>
    </row>
    <row r="175" spans="1:8" x14ac:dyDescent="0.3">
      <c r="A175" s="15" t="s">
        <v>11</v>
      </c>
      <c r="B175" s="4">
        <v>181</v>
      </c>
      <c r="C175" s="4">
        <v>190</v>
      </c>
      <c r="D175" s="4">
        <v>160</v>
      </c>
      <c r="E175" s="4">
        <v>236</v>
      </c>
      <c r="F175" s="4">
        <f t="shared" si="127"/>
        <v>767</v>
      </c>
      <c r="G175" s="4">
        <v>3</v>
      </c>
      <c r="H175" s="7">
        <f t="shared" si="128"/>
        <v>4</v>
      </c>
    </row>
    <row r="176" spans="1:8" x14ac:dyDescent="0.3">
      <c r="A176" s="15" t="s">
        <v>12</v>
      </c>
      <c r="B176" s="4"/>
      <c r="C176" s="4"/>
      <c r="D176" s="4"/>
      <c r="E176" s="4"/>
      <c r="F176" s="4">
        <f t="shared" si="127"/>
        <v>0</v>
      </c>
      <c r="G176" s="4">
        <v>0</v>
      </c>
      <c r="H176" s="7">
        <f t="shared" si="128"/>
        <v>0</v>
      </c>
    </row>
    <row r="177" spans="1:8" x14ac:dyDescent="0.3">
      <c r="A177" s="15" t="s">
        <v>58</v>
      </c>
      <c r="B177" s="4"/>
      <c r="C177" s="4"/>
      <c r="D177" s="4">
        <v>150</v>
      </c>
      <c r="E177" s="4">
        <v>178</v>
      </c>
      <c r="F177" s="4">
        <f t="shared" si="127"/>
        <v>328</v>
      </c>
      <c r="G177" s="4">
        <v>0</v>
      </c>
      <c r="H177" s="7">
        <f t="shared" si="128"/>
        <v>2</v>
      </c>
    </row>
    <row r="178" spans="1:8" x14ac:dyDescent="0.3">
      <c r="A178" s="15" t="s">
        <v>13</v>
      </c>
      <c r="B178" s="4">
        <v>146</v>
      </c>
      <c r="C178" s="4">
        <v>161</v>
      </c>
      <c r="D178" s="4">
        <v>171</v>
      </c>
      <c r="E178" s="4">
        <v>192</v>
      </c>
      <c r="F178" s="4">
        <f t="shared" si="127"/>
        <v>670</v>
      </c>
      <c r="G178" s="4">
        <v>3</v>
      </c>
      <c r="H178" s="7">
        <f t="shared" si="128"/>
        <v>4</v>
      </c>
    </row>
    <row r="179" spans="1:8" x14ac:dyDescent="0.3">
      <c r="A179" s="15" t="s">
        <v>90</v>
      </c>
      <c r="B179" s="4">
        <v>190</v>
      </c>
      <c r="C179" s="4">
        <v>205</v>
      </c>
      <c r="D179" s="4">
        <v>214</v>
      </c>
      <c r="E179" s="4">
        <v>208</v>
      </c>
      <c r="F179" s="4">
        <f t="shared" si="127"/>
        <v>817</v>
      </c>
      <c r="G179" s="4">
        <v>3</v>
      </c>
      <c r="H179" s="7">
        <f t="shared" si="128"/>
        <v>4</v>
      </c>
    </row>
    <row r="180" spans="1:8" x14ac:dyDescent="0.3">
      <c r="A180" s="15" t="s">
        <v>22</v>
      </c>
      <c r="B180" s="4"/>
      <c r="C180" s="4"/>
      <c r="D180" s="4"/>
      <c r="E180" s="4"/>
      <c r="F180" s="4"/>
      <c r="G180" s="4"/>
      <c r="H180" s="7">
        <f t="shared" si="128"/>
        <v>0</v>
      </c>
    </row>
    <row r="181" spans="1:8" x14ac:dyDescent="0.3">
      <c r="A181" s="15" t="s">
        <v>23</v>
      </c>
      <c r="B181" s="4"/>
      <c r="C181" s="4"/>
      <c r="D181" s="4"/>
      <c r="E181" s="4"/>
      <c r="F181" s="4"/>
      <c r="G181" s="4"/>
      <c r="H181" s="7">
        <f t="shared" si="128"/>
        <v>0</v>
      </c>
    </row>
    <row r="182" spans="1:8" ht="15" thickBot="1" x14ac:dyDescent="0.35">
      <c r="A182" s="16" t="s">
        <v>113</v>
      </c>
      <c r="B182" s="10"/>
      <c r="C182" s="10"/>
      <c r="D182" s="10"/>
      <c r="E182" s="10"/>
      <c r="F182" s="10"/>
      <c r="G182" s="10"/>
      <c r="H182" s="11">
        <f t="shared" si="128"/>
        <v>0</v>
      </c>
    </row>
    <row r="183" spans="1:8" ht="15" thickBot="1" x14ac:dyDescent="0.35">
      <c r="A183" s="13" t="s">
        <v>43</v>
      </c>
      <c r="B183" s="17">
        <f>SUM(B170:B182)</f>
        <v>1485</v>
      </c>
      <c r="C183" s="17">
        <f t="shared" ref="C183" si="129">SUM(C170:C182)</f>
        <v>1412</v>
      </c>
      <c r="D183" s="17">
        <f t="shared" ref="D183" si="130">SUM(D170:D182)</f>
        <v>1353</v>
      </c>
      <c r="E183" s="17">
        <f t="shared" ref="E183" si="131">SUM(E170:E182)</f>
        <v>1569</v>
      </c>
      <c r="F183" s="17">
        <f t="shared" ref="F183" si="132">SUM(F170:F182)</f>
        <v>5819</v>
      </c>
      <c r="G183" s="17">
        <f>SUM(G170:G182)</f>
        <v>20</v>
      </c>
      <c r="H183" s="18">
        <f t="shared" ref="H183" si="133">SUM(H170:H182)</f>
        <v>32</v>
      </c>
    </row>
    <row r="184" spans="1:8" ht="15" thickBot="1" x14ac:dyDescent="0.35"/>
    <row r="185" spans="1:8" x14ac:dyDescent="0.3">
      <c r="A185" s="20">
        <v>41244</v>
      </c>
      <c r="B185" s="21"/>
      <c r="C185" s="21" t="s">
        <v>100</v>
      </c>
      <c r="D185" s="21"/>
      <c r="E185" s="21" t="s">
        <v>16</v>
      </c>
      <c r="F185" s="21"/>
      <c r="G185" s="21">
        <v>16</v>
      </c>
      <c r="H185" s="22">
        <v>4</v>
      </c>
    </row>
    <row r="186" spans="1:8" ht="15" thickBot="1" x14ac:dyDescent="0.35">
      <c r="A186" s="12" t="s">
        <v>30</v>
      </c>
      <c r="B186" s="23"/>
      <c r="C186" s="23"/>
      <c r="D186" s="23"/>
      <c r="E186" s="23"/>
      <c r="F186" s="23"/>
      <c r="G186" s="23" t="s">
        <v>44</v>
      </c>
      <c r="H186" s="24">
        <v>2</v>
      </c>
    </row>
    <row r="187" spans="1:8" ht="15" thickBot="1" x14ac:dyDescent="0.35">
      <c r="A187" s="25"/>
      <c r="B187" s="25" t="s">
        <v>0</v>
      </c>
      <c r="C187" s="25" t="s">
        <v>1</v>
      </c>
      <c r="D187" s="25" t="s">
        <v>2</v>
      </c>
      <c r="E187" s="25" t="s">
        <v>3</v>
      </c>
      <c r="F187" s="25" t="s">
        <v>4</v>
      </c>
      <c r="G187" s="25" t="s">
        <v>5</v>
      </c>
      <c r="H187" s="25" t="s">
        <v>42</v>
      </c>
    </row>
    <row r="188" spans="1:8" x14ac:dyDescent="0.3">
      <c r="A188" s="19" t="s">
        <v>6</v>
      </c>
      <c r="B188" s="5">
        <v>213</v>
      </c>
      <c r="C188" s="5">
        <v>197</v>
      </c>
      <c r="D188" s="5">
        <v>171</v>
      </c>
      <c r="E188" s="5">
        <v>183</v>
      </c>
      <c r="F188" s="5">
        <f t="shared" ref="F188:F197" si="134">SUM(B188:E188)</f>
        <v>764</v>
      </c>
      <c r="G188" s="5">
        <v>2</v>
      </c>
      <c r="H188" s="6">
        <f t="shared" ref="H188:H200" si="135">COUNT(B188:E188)</f>
        <v>4</v>
      </c>
    </row>
    <row r="189" spans="1:8" x14ac:dyDescent="0.3">
      <c r="A189" s="15" t="s">
        <v>7</v>
      </c>
      <c r="B189" s="4">
        <v>181</v>
      </c>
      <c r="C189" s="4">
        <v>178</v>
      </c>
      <c r="D189" s="4">
        <v>158</v>
      </c>
      <c r="E189" s="4">
        <v>161</v>
      </c>
      <c r="F189" s="4">
        <f t="shared" si="134"/>
        <v>678</v>
      </c>
      <c r="G189" s="4">
        <v>3</v>
      </c>
      <c r="H189" s="7">
        <f t="shared" si="135"/>
        <v>4</v>
      </c>
    </row>
    <row r="190" spans="1:8" x14ac:dyDescent="0.3">
      <c r="A190" s="15" t="s">
        <v>8</v>
      </c>
      <c r="B190" s="4">
        <v>196</v>
      </c>
      <c r="C190" s="4">
        <v>189</v>
      </c>
      <c r="D190" s="4">
        <v>187</v>
      </c>
      <c r="E190" s="4">
        <v>204</v>
      </c>
      <c r="F190" s="4">
        <f t="shared" si="134"/>
        <v>776</v>
      </c>
      <c r="G190" s="4">
        <v>4</v>
      </c>
      <c r="H190" s="7">
        <f t="shared" si="135"/>
        <v>4</v>
      </c>
    </row>
    <row r="191" spans="1:8" x14ac:dyDescent="0.3">
      <c r="A191" s="15" t="s">
        <v>9</v>
      </c>
      <c r="B191" s="4"/>
      <c r="C191" s="4"/>
      <c r="D191" s="4"/>
      <c r="E191" s="4"/>
      <c r="F191" s="4">
        <f t="shared" si="134"/>
        <v>0</v>
      </c>
      <c r="G191" s="4">
        <v>0</v>
      </c>
      <c r="H191" s="7">
        <f t="shared" si="135"/>
        <v>0</v>
      </c>
    </row>
    <row r="192" spans="1:8" x14ac:dyDescent="0.3">
      <c r="A192" s="15" t="s">
        <v>10</v>
      </c>
      <c r="B192" s="4">
        <v>152</v>
      </c>
      <c r="C192" s="4">
        <v>159</v>
      </c>
      <c r="D192" s="4">
        <v>154</v>
      </c>
      <c r="E192" s="4">
        <v>181</v>
      </c>
      <c r="F192" s="4">
        <f t="shared" si="134"/>
        <v>646</v>
      </c>
      <c r="G192" s="4">
        <v>2</v>
      </c>
      <c r="H192" s="7">
        <f t="shared" si="135"/>
        <v>4</v>
      </c>
    </row>
    <row r="193" spans="1:8" x14ac:dyDescent="0.3">
      <c r="A193" s="15" t="s">
        <v>11</v>
      </c>
      <c r="B193" s="4">
        <v>147</v>
      </c>
      <c r="C193" s="4">
        <v>171</v>
      </c>
      <c r="D193" s="4">
        <v>176</v>
      </c>
      <c r="E193" s="4">
        <v>201</v>
      </c>
      <c r="F193" s="4">
        <f t="shared" si="134"/>
        <v>695</v>
      </c>
      <c r="G193" s="4">
        <v>3</v>
      </c>
      <c r="H193" s="7">
        <f t="shared" si="135"/>
        <v>4</v>
      </c>
    </row>
    <row r="194" spans="1:8" x14ac:dyDescent="0.3">
      <c r="A194" s="15" t="s">
        <v>12</v>
      </c>
      <c r="B194" s="4"/>
      <c r="C194" s="4"/>
      <c r="D194" s="4"/>
      <c r="E194" s="4"/>
      <c r="F194" s="4"/>
      <c r="G194" s="4"/>
      <c r="H194" s="7">
        <f t="shared" si="135"/>
        <v>0</v>
      </c>
    </row>
    <row r="195" spans="1:8" x14ac:dyDescent="0.3">
      <c r="A195" s="15" t="s">
        <v>58</v>
      </c>
      <c r="B195" s="4">
        <v>174</v>
      </c>
      <c r="C195" s="4">
        <v>145</v>
      </c>
      <c r="D195" s="4">
        <v>160</v>
      </c>
      <c r="E195" s="4">
        <v>154</v>
      </c>
      <c r="F195" s="4">
        <f t="shared" si="134"/>
        <v>633</v>
      </c>
      <c r="G195" s="4">
        <v>4</v>
      </c>
      <c r="H195" s="7">
        <f t="shared" si="135"/>
        <v>4</v>
      </c>
    </row>
    <row r="196" spans="1:8" x14ac:dyDescent="0.3">
      <c r="A196" s="15" t="s">
        <v>13</v>
      </c>
      <c r="B196" s="4">
        <v>162</v>
      </c>
      <c r="C196" s="4">
        <v>222</v>
      </c>
      <c r="D196" s="4">
        <v>165</v>
      </c>
      <c r="E196" s="4">
        <v>207</v>
      </c>
      <c r="F196" s="4">
        <f t="shared" si="134"/>
        <v>756</v>
      </c>
      <c r="G196" s="4">
        <v>3</v>
      </c>
      <c r="H196" s="7">
        <f t="shared" si="135"/>
        <v>4</v>
      </c>
    </row>
    <row r="197" spans="1:8" x14ac:dyDescent="0.3">
      <c r="A197" s="15" t="s">
        <v>90</v>
      </c>
      <c r="B197" s="4">
        <v>170</v>
      </c>
      <c r="C197" s="4">
        <v>177</v>
      </c>
      <c r="D197" s="4">
        <v>163</v>
      </c>
      <c r="E197" s="4">
        <v>185</v>
      </c>
      <c r="F197" s="4">
        <f t="shared" si="134"/>
        <v>695</v>
      </c>
      <c r="G197" s="4">
        <v>3</v>
      </c>
      <c r="H197" s="7">
        <f t="shared" si="135"/>
        <v>4</v>
      </c>
    </row>
    <row r="198" spans="1:8" x14ac:dyDescent="0.3">
      <c r="A198" s="15" t="s">
        <v>22</v>
      </c>
      <c r="B198" s="4"/>
      <c r="C198" s="4"/>
      <c r="D198" s="4"/>
      <c r="E198" s="4"/>
      <c r="F198" s="4"/>
      <c r="G198" s="4"/>
      <c r="H198" s="7">
        <f t="shared" si="135"/>
        <v>0</v>
      </c>
    </row>
    <row r="199" spans="1:8" x14ac:dyDescent="0.3">
      <c r="A199" s="15" t="s">
        <v>23</v>
      </c>
      <c r="B199" s="4"/>
      <c r="C199" s="4"/>
      <c r="D199" s="4"/>
      <c r="E199" s="4"/>
      <c r="F199" s="4"/>
      <c r="G199" s="4"/>
      <c r="H199" s="7">
        <f t="shared" si="135"/>
        <v>0</v>
      </c>
    </row>
    <row r="200" spans="1:8" ht="15" thickBot="1" x14ac:dyDescent="0.35">
      <c r="A200" s="16" t="s">
        <v>113</v>
      </c>
      <c r="B200" s="10"/>
      <c r="C200" s="10"/>
      <c r="D200" s="10"/>
      <c r="E200" s="10"/>
      <c r="F200" s="10"/>
      <c r="G200" s="10"/>
      <c r="H200" s="11">
        <f t="shared" si="135"/>
        <v>0</v>
      </c>
    </row>
    <row r="201" spans="1:8" ht="15" thickBot="1" x14ac:dyDescent="0.35">
      <c r="A201" s="13" t="s">
        <v>43</v>
      </c>
      <c r="B201" s="17">
        <f>SUM(B188:B200)</f>
        <v>1395</v>
      </c>
      <c r="C201" s="17">
        <f t="shared" ref="C201" si="136">SUM(C188:C200)</f>
        <v>1438</v>
      </c>
      <c r="D201" s="17">
        <f t="shared" ref="D201" si="137">SUM(D188:D200)</f>
        <v>1334</v>
      </c>
      <c r="E201" s="17">
        <f t="shared" ref="E201" si="138">SUM(E188:E200)</f>
        <v>1476</v>
      </c>
      <c r="F201" s="17">
        <f t="shared" ref="F201" si="139">SUM(F188:F200)</f>
        <v>5643</v>
      </c>
      <c r="G201" s="17">
        <f>SUM(G188:G200)</f>
        <v>24</v>
      </c>
      <c r="H201" s="18">
        <f t="shared" ref="H201" si="140">SUM(H188:H200)</f>
        <v>32</v>
      </c>
    </row>
    <row r="202" spans="1:8" ht="15" thickBot="1" x14ac:dyDescent="0.35"/>
    <row r="203" spans="1:8" x14ac:dyDescent="0.3">
      <c r="A203" s="20">
        <v>41286</v>
      </c>
      <c r="B203" s="21"/>
      <c r="C203" s="21" t="s">
        <v>98</v>
      </c>
      <c r="D203" s="21"/>
      <c r="E203" s="21" t="s">
        <v>96</v>
      </c>
      <c r="F203" s="21"/>
      <c r="G203" s="21">
        <v>15</v>
      </c>
      <c r="H203" s="22">
        <v>4</v>
      </c>
    </row>
    <row r="204" spans="1:8" ht="15" thickBot="1" x14ac:dyDescent="0.35">
      <c r="A204" s="12" t="s">
        <v>31</v>
      </c>
      <c r="B204" s="23"/>
      <c r="C204" s="23"/>
      <c r="D204" s="23"/>
      <c r="E204" s="23"/>
      <c r="F204" s="23"/>
      <c r="G204" s="23" t="s">
        <v>44</v>
      </c>
      <c r="H204" s="24">
        <f>G203-(G219/2)</f>
        <v>4</v>
      </c>
    </row>
    <row r="205" spans="1:8" ht="15" thickBot="1" x14ac:dyDescent="0.35">
      <c r="A205" s="25"/>
      <c r="B205" s="25" t="s">
        <v>0</v>
      </c>
      <c r="C205" s="25" t="s">
        <v>1</v>
      </c>
      <c r="D205" s="25" t="s">
        <v>2</v>
      </c>
      <c r="E205" s="25" t="s">
        <v>3</v>
      </c>
      <c r="F205" s="25" t="s">
        <v>4</v>
      </c>
      <c r="G205" s="25" t="s">
        <v>5</v>
      </c>
      <c r="H205" s="25" t="s">
        <v>42</v>
      </c>
    </row>
    <row r="206" spans="1:8" x14ac:dyDescent="0.3">
      <c r="A206" s="19" t="s">
        <v>6</v>
      </c>
      <c r="B206" s="5">
        <v>171</v>
      </c>
      <c r="C206" s="5">
        <v>171</v>
      </c>
      <c r="D206" s="5">
        <v>187</v>
      </c>
      <c r="E206" s="5">
        <v>184</v>
      </c>
      <c r="F206" s="5">
        <f t="shared" ref="F206" si="141">SUM(B206:E206)</f>
        <v>713</v>
      </c>
      <c r="G206" s="5">
        <v>3</v>
      </c>
      <c r="H206" s="6">
        <f t="shared" ref="H206:H218" si="142">COUNT(B206:E206)</f>
        <v>4</v>
      </c>
    </row>
    <row r="207" spans="1:8" x14ac:dyDescent="0.3">
      <c r="A207" s="15" t="s">
        <v>7</v>
      </c>
      <c r="B207" s="4">
        <v>197</v>
      </c>
      <c r="C207" s="4">
        <v>216</v>
      </c>
      <c r="D207" s="4">
        <v>204</v>
      </c>
      <c r="E207" s="4">
        <v>193</v>
      </c>
      <c r="F207" s="4">
        <f>SUM(B207:E207)</f>
        <v>810</v>
      </c>
      <c r="G207" s="4">
        <v>2</v>
      </c>
      <c r="H207" s="7">
        <f t="shared" si="142"/>
        <v>4</v>
      </c>
    </row>
    <row r="208" spans="1:8" x14ac:dyDescent="0.3">
      <c r="A208" s="15" t="s">
        <v>8</v>
      </c>
      <c r="B208" s="4">
        <v>215</v>
      </c>
      <c r="C208" s="4">
        <v>151</v>
      </c>
      <c r="D208" s="4">
        <v>136</v>
      </c>
      <c r="E208" s="4">
        <v>185</v>
      </c>
      <c r="F208" s="4">
        <f t="shared" ref="F208:F218" si="143">SUM(B208:E208)</f>
        <v>687</v>
      </c>
      <c r="G208" s="4">
        <v>3</v>
      </c>
      <c r="H208" s="7">
        <f t="shared" si="142"/>
        <v>4</v>
      </c>
    </row>
    <row r="209" spans="1:8" x14ac:dyDescent="0.3">
      <c r="A209" s="15" t="s">
        <v>9</v>
      </c>
      <c r="B209" s="4">
        <v>156</v>
      </c>
      <c r="C209" s="4">
        <v>172</v>
      </c>
      <c r="D209" s="4">
        <v>195</v>
      </c>
      <c r="E209" s="4">
        <v>168</v>
      </c>
      <c r="F209" s="4">
        <f t="shared" si="143"/>
        <v>691</v>
      </c>
      <c r="G209" s="4">
        <v>3</v>
      </c>
      <c r="H209" s="7">
        <f t="shared" si="142"/>
        <v>4</v>
      </c>
    </row>
    <row r="210" spans="1:8" x14ac:dyDescent="0.3">
      <c r="A210" s="15" t="s">
        <v>10</v>
      </c>
      <c r="B210" s="4">
        <v>165</v>
      </c>
      <c r="C210" s="4">
        <v>191</v>
      </c>
      <c r="D210" s="4">
        <v>180</v>
      </c>
      <c r="E210" s="4">
        <v>243</v>
      </c>
      <c r="F210" s="4">
        <f t="shared" si="143"/>
        <v>779</v>
      </c>
      <c r="G210" s="4">
        <v>3</v>
      </c>
      <c r="H210" s="7">
        <f t="shared" si="142"/>
        <v>4</v>
      </c>
    </row>
    <row r="211" spans="1:8" x14ac:dyDescent="0.3">
      <c r="A211" s="15" t="s">
        <v>11</v>
      </c>
      <c r="B211" s="4">
        <v>171</v>
      </c>
      <c r="C211" s="4">
        <v>274</v>
      </c>
      <c r="D211" s="4">
        <v>244</v>
      </c>
      <c r="E211" s="4">
        <v>190</v>
      </c>
      <c r="F211" s="4">
        <f t="shared" si="143"/>
        <v>879</v>
      </c>
      <c r="G211" s="4">
        <v>3</v>
      </c>
      <c r="H211" s="7">
        <f t="shared" si="142"/>
        <v>4</v>
      </c>
    </row>
    <row r="212" spans="1:8" x14ac:dyDescent="0.3">
      <c r="A212" s="15" t="s">
        <v>12</v>
      </c>
      <c r="B212" s="4"/>
      <c r="C212" s="4"/>
      <c r="D212" s="4"/>
      <c r="E212" s="4"/>
      <c r="F212" s="4">
        <f t="shared" si="143"/>
        <v>0</v>
      </c>
      <c r="G212" s="4">
        <v>0</v>
      </c>
      <c r="H212" s="7">
        <f t="shared" si="142"/>
        <v>0</v>
      </c>
    </row>
    <row r="213" spans="1:8" x14ac:dyDescent="0.3">
      <c r="A213" s="15" t="s">
        <v>58</v>
      </c>
      <c r="B213" s="4">
        <v>179</v>
      </c>
      <c r="C213" s="4">
        <v>199</v>
      </c>
      <c r="D213" s="4">
        <v>160</v>
      </c>
      <c r="E213" s="4">
        <v>180</v>
      </c>
      <c r="F213" s="4">
        <f t="shared" si="143"/>
        <v>718</v>
      </c>
      <c r="G213" s="4">
        <v>3</v>
      </c>
      <c r="H213" s="7">
        <f t="shared" si="142"/>
        <v>4</v>
      </c>
    </row>
    <row r="214" spans="1:8" x14ac:dyDescent="0.3">
      <c r="A214" s="15" t="s">
        <v>13</v>
      </c>
      <c r="B214" s="4"/>
      <c r="C214" s="4"/>
      <c r="D214" s="4"/>
      <c r="E214" s="4"/>
      <c r="F214" s="4">
        <f t="shared" si="143"/>
        <v>0</v>
      </c>
      <c r="G214" s="4">
        <v>0</v>
      </c>
      <c r="H214" s="7">
        <f t="shared" si="142"/>
        <v>0</v>
      </c>
    </row>
    <row r="215" spans="1:8" x14ac:dyDescent="0.3">
      <c r="A215" s="15" t="s">
        <v>90</v>
      </c>
      <c r="B215" s="4">
        <v>178</v>
      </c>
      <c r="C215" s="4">
        <v>203</v>
      </c>
      <c r="D215" s="4">
        <v>156</v>
      </c>
      <c r="E215" s="4">
        <v>159</v>
      </c>
      <c r="F215" s="4">
        <f t="shared" si="143"/>
        <v>696</v>
      </c>
      <c r="G215" s="4">
        <v>2</v>
      </c>
      <c r="H215" s="7">
        <f t="shared" si="142"/>
        <v>4</v>
      </c>
    </row>
    <row r="216" spans="1:8" x14ac:dyDescent="0.3">
      <c r="A216" s="15" t="s">
        <v>22</v>
      </c>
      <c r="B216" s="4"/>
      <c r="C216" s="4"/>
      <c r="D216" s="4"/>
      <c r="E216" s="4"/>
      <c r="F216" s="4">
        <f t="shared" si="143"/>
        <v>0</v>
      </c>
      <c r="G216" s="4">
        <v>0</v>
      </c>
      <c r="H216" s="7">
        <f t="shared" si="142"/>
        <v>0</v>
      </c>
    </row>
    <row r="217" spans="1:8" x14ac:dyDescent="0.3">
      <c r="A217" s="15" t="s">
        <v>23</v>
      </c>
      <c r="B217" s="4"/>
      <c r="C217" s="4"/>
      <c r="D217" s="4"/>
      <c r="E217" s="4"/>
      <c r="F217" s="4">
        <f t="shared" si="143"/>
        <v>0</v>
      </c>
      <c r="G217" s="4"/>
      <c r="H217" s="7">
        <f t="shared" si="142"/>
        <v>0</v>
      </c>
    </row>
    <row r="218" spans="1:8" ht="15" thickBot="1" x14ac:dyDescent="0.35">
      <c r="A218" s="16" t="s">
        <v>113</v>
      </c>
      <c r="B218" s="10"/>
      <c r="C218" s="10"/>
      <c r="D218" s="10"/>
      <c r="E218" s="10"/>
      <c r="F218" s="4">
        <f t="shared" si="143"/>
        <v>0</v>
      </c>
      <c r="G218" s="10"/>
      <c r="H218" s="11">
        <f t="shared" si="142"/>
        <v>0</v>
      </c>
    </row>
    <row r="219" spans="1:8" ht="15" thickBot="1" x14ac:dyDescent="0.35">
      <c r="A219" s="13" t="s">
        <v>43</v>
      </c>
      <c r="B219" s="17">
        <f>SUM(B206:B218)</f>
        <v>1432</v>
      </c>
      <c r="C219" s="17">
        <f t="shared" ref="C219" si="144">SUM(C206:C218)</f>
        <v>1577</v>
      </c>
      <c r="D219" s="17">
        <f t="shared" ref="D219" si="145">SUM(D206:D218)</f>
        <v>1462</v>
      </c>
      <c r="E219" s="17">
        <f t="shared" ref="E219" si="146">SUM(E206:E218)</f>
        <v>1502</v>
      </c>
      <c r="F219" s="17">
        <f t="shared" ref="F219" si="147">SUM(F206:F218)</f>
        <v>5973</v>
      </c>
      <c r="G219" s="17">
        <f>SUM(G206:G218)</f>
        <v>22</v>
      </c>
      <c r="H219" s="18">
        <f t="shared" ref="H219" si="148">SUM(H206:H218)</f>
        <v>32</v>
      </c>
    </row>
    <row r="220" spans="1:8" ht="15" thickBot="1" x14ac:dyDescent="0.35"/>
    <row r="221" spans="1:8" x14ac:dyDescent="0.3">
      <c r="A221" s="20">
        <v>41294</v>
      </c>
      <c r="B221" s="21"/>
      <c r="C221" s="21" t="s">
        <v>101</v>
      </c>
      <c r="D221" s="21"/>
      <c r="E221" s="21" t="s">
        <v>102</v>
      </c>
      <c r="F221" s="21"/>
      <c r="G221" s="21">
        <v>7</v>
      </c>
      <c r="H221" s="22">
        <v>13</v>
      </c>
    </row>
    <row r="222" spans="1:8" ht="15" thickBot="1" x14ac:dyDescent="0.35">
      <c r="A222" s="12" t="s">
        <v>32</v>
      </c>
      <c r="B222" s="23"/>
      <c r="C222" s="23"/>
      <c r="D222" s="23"/>
      <c r="E222" s="23"/>
      <c r="F222" s="23"/>
      <c r="G222" s="23" t="s">
        <v>44</v>
      </c>
      <c r="H222" s="24">
        <f>G221-(G237/2)</f>
        <v>1</v>
      </c>
    </row>
    <row r="223" spans="1:8" ht="15" thickBot="1" x14ac:dyDescent="0.35">
      <c r="A223" s="25"/>
      <c r="B223" s="25" t="s">
        <v>0</v>
      </c>
      <c r="C223" s="25" t="s">
        <v>1</v>
      </c>
      <c r="D223" s="25" t="s">
        <v>2</v>
      </c>
      <c r="E223" s="25" t="s">
        <v>3</v>
      </c>
      <c r="F223" s="25" t="s">
        <v>4</v>
      </c>
      <c r="G223" s="25" t="s">
        <v>5</v>
      </c>
      <c r="H223" s="25" t="s">
        <v>42</v>
      </c>
    </row>
    <row r="224" spans="1:8" x14ac:dyDescent="0.3">
      <c r="A224" s="19" t="s">
        <v>6</v>
      </c>
      <c r="B224" s="5">
        <v>179</v>
      </c>
      <c r="C224" s="5">
        <v>202</v>
      </c>
      <c r="D224" s="5">
        <v>146</v>
      </c>
      <c r="E224" s="5">
        <v>212</v>
      </c>
      <c r="F224" s="5">
        <f t="shared" ref="F224:F236" si="149">SUM(B224:E224)</f>
        <v>739</v>
      </c>
      <c r="G224" s="5">
        <v>1</v>
      </c>
      <c r="H224" s="6">
        <f t="shared" ref="H224:H236" si="150">COUNT(B224:E224)</f>
        <v>4</v>
      </c>
    </row>
    <row r="225" spans="1:8" x14ac:dyDescent="0.3">
      <c r="A225" s="15" t="s">
        <v>7</v>
      </c>
      <c r="B225" s="4">
        <v>170</v>
      </c>
      <c r="C225" s="4">
        <v>133</v>
      </c>
      <c r="D225" s="4">
        <v>148</v>
      </c>
      <c r="E225" s="4">
        <v>191</v>
      </c>
      <c r="F225" s="4">
        <f t="shared" si="149"/>
        <v>642</v>
      </c>
      <c r="G225" s="4">
        <v>2</v>
      </c>
      <c r="H225" s="7">
        <f t="shared" si="150"/>
        <v>4</v>
      </c>
    </row>
    <row r="226" spans="1:8" x14ac:dyDescent="0.3">
      <c r="A226" s="15" t="s">
        <v>8</v>
      </c>
      <c r="B226" s="4">
        <v>170</v>
      </c>
      <c r="C226" s="4">
        <v>198</v>
      </c>
      <c r="D226" s="4">
        <v>167</v>
      </c>
      <c r="E226" s="4">
        <v>173</v>
      </c>
      <c r="F226" s="4">
        <f t="shared" si="149"/>
        <v>708</v>
      </c>
      <c r="G226" s="4">
        <v>0</v>
      </c>
      <c r="H226" s="7">
        <f t="shared" si="150"/>
        <v>4</v>
      </c>
    </row>
    <row r="227" spans="1:8" x14ac:dyDescent="0.3">
      <c r="A227" s="15" t="s">
        <v>9</v>
      </c>
      <c r="B227" s="4">
        <v>140</v>
      </c>
      <c r="C227" s="4">
        <v>139</v>
      </c>
      <c r="D227" s="4"/>
      <c r="E227" s="4"/>
      <c r="F227" s="4">
        <f t="shared" si="149"/>
        <v>279</v>
      </c>
      <c r="G227" s="4">
        <v>0</v>
      </c>
      <c r="H227" s="7">
        <f t="shared" si="150"/>
        <v>2</v>
      </c>
    </row>
    <row r="228" spans="1:8" x14ac:dyDescent="0.3">
      <c r="A228" s="15" t="s">
        <v>10</v>
      </c>
      <c r="B228" s="4">
        <v>140</v>
      </c>
      <c r="C228" s="4">
        <v>145</v>
      </c>
      <c r="D228" s="4">
        <v>183</v>
      </c>
      <c r="E228" s="4">
        <v>196</v>
      </c>
      <c r="F228" s="4">
        <f t="shared" si="149"/>
        <v>664</v>
      </c>
      <c r="G228" s="4">
        <v>1</v>
      </c>
      <c r="H228" s="7">
        <f t="shared" si="150"/>
        <v>4</v>
      </c>
    </row>
    <row r="229" spans="1:8" x14ac:dyDescent="0.3">
      <c r="A229" s="15" t="s">
        <v>11</v>
      </c>
      <c r="B229" s="4">
        <v>178</v>
      </c>
      <c r="C229" s="4">
        <v>222</v>
      </c>
      <c r="D229" s="4">
        <v>200</v>
      </c>
      <c r="E229" s="4">
        <v>161</v>
      </c>
      <c r="F229" s="4">
        <f t="shared" si="149"/>
        <v>761</v>
      </c>
      <c r="G229" s="4">
        <v>3</v>
      </c>
      <c r="H229" s="7">
        <f t="shared" si="150"/>
        <v>4</v>
      </c>
    </row>
    <row r="230" spans="1:8" x14ac:dyDescent="0.3">
      <c r="A230" s="15" t="s">
        <v>12</v>
      </c>
      <c r="B230" s="4"/>
      <c r="C230" s="4"/>
      <c r="D230" s="4">
        <v>166</v>
      </c>
      <c r="E230" s="4">
        <v>181</v>
      </c>
      <c r="F230" s="4">
        <f>SUM(B230:E230)</f>
        <v>347</v>
      </c>
      <c r="G230" s="4">
        <v>0</v>
      </c>
      <c r="H230" s="7">
        <f t="shared" si="150"/>
        <v>2</v>
      </c>
    </row>
    <row r="231" spans="1:8" x14ac:dyDescent="0.3">
      <c r="A231" s="15" t="s">
        <v>58</v>
      </c>
      <c r="B231" s="4">
        <v>148</v>
      </c>
      <c r="C231" s="4">
        <v>167</v>
      </c>
      <c r="D231" s="4">
        <v>166</v>
      </c>
      <c r="E231" s="4">
        <v>147</v>
      </c>
      <c r="F231" s="4">
        <f t="shared" si="149"/>
        <v>628</v>
      </c>
      <c r="G231" s="4">
        <v>3</v>
      </c>
      <c r="H231" s="7">
        <f t="shared" si="150"/>
        <v>4</v>
      </c>
    </row>
    <row r="232" spans="1:8" x14ac:dyDescent="0.3">
      <c r="A232" s="15" t="s">
        <v>13</v>
      </c>
      <c r="B232" s="4"/>
      <c r="C232" s="4"/>
      <c r="D232" s="4"/>
      <c r="E232" s="4"/>
      <c r="F232" s="4">
        <f t="shared" si="149"/>
        <v>0</v>
      </c>
      <c r="G232" s="4">
        <v>0</v>
      </c>
      <c r="H232" s="7">
        <f t="shared" si="150"/>
        <v>0</v>
      </c>
    </row>
    <row r="233" spans="1:8" x14ac:dyDescent="0.3">
      <c r="A233" s="15" t="s">
        <v>90</v>
      </c>
      <c r="B233" s="4">
        <v>187</v>
      </c>
      <c r="C233" s="4">
        <v>171</v>
      </c>
      <c r="D233" s="4">
        <v>150</v>
      </c>
      <c r="E233" s="4">
        <v>188</v>
      </c>
      <c r="F233" s="4">
        <f t="shared" si="149"/>
        <v>696</v>
      </c>
      <c r="G233" s="4">
        <v>2</v>
      </c>
      <c r="H233" s="7">
        <f t="shared" si="150"/>
        <v>4</v>
      </c>
    </row>
    <row r="234" spans="1:8" x14ac:dyDescent="0.3">
      <c r="A234" s="15" t="s">
        <v>22</v>
      </c>
      <c r="B234" s="4"/>
      <c r="C234" s="4"/>
      <c r="D234" s="4"/>
      <c r="E234" s="4"/>
      <c r="F234" s="4">
        <f t="shared" si="149"/>
        <v>0</v>
      </c>
      <c r="G234" s="4"/>
      <c r="H234" s="7">
        <f t="shared" si="150"/>
        <v>0</v>
      </c>
    </row>
    <row r="235" spans="1:8" x14ac:dyDescent="0.3">
      <c r="A235" s="15" t="s">
        <v>23</v>
      </c>
      <c r="B235" s="4"/>
      <c r="C235" s="4"/>
      <c r="D235" s="4"/>
      <c r="E235" s="4"/>
      <c r="F235" s="4">
        <f t="shared" si="149"/>
        <v>0</v>
      </c>
      <c r="G235" s="4"/>
      <c r="H235" s="7">
        <f t="shared" si="150"/>
        <v>0</v>
      </c>
    </row>
    <row r="236" spans="1:8" ht="15" thickBot="1" x14ac:dyDescent="0.35">
      <c r="A236" s="16" t="s">
        <v>113</v>
      </c>
      <c r="B236" s="10"/>
      <c r="C236" s="10"/>
      <c r="D236" s="10"/>
      <c r="E236" s="10"/>
      <c r="F236" s="4">
        <f t="shared" si="149"/>
        <v>0</v>
      </c>
      <c r="G236" s="10"/>
      <c r="H236" s="11">
        <f t="shared" si="150"/>
        <v>0</v>
      </c>
    </row>
    <row r="237" spans="1:8" ht="15" thickBot="1" x14ac:dyDescent="0.35">
      <c r="A237" s="13" t="s">
        <v>43</v>
      </c>
      <c r="B237" s="17">
        <f>SUM(B224:B236)</f>
        <v>1312</v>
      </c>
      <c r="C237" s="17">
        <f t="shared" ref="C237" si="151">SUM(C224:C236)</f>
        <v>1377</v>
      </c>
      <c r="D237" s="17">
        <f t="shared" ref="D237" si="152">SUM(D224:D236)</f>
        <v>1326</v>
      </c>
      <c r="E237" s="17">
        <f t="shared" ref="E237" si="153">SUM(E224:E236)</f>
        <v>1449</v>
      </c>
      <c r="F237" s="17">
        <f t="shared" ref="F237" si="154">SUM(F224:F236)</f>
        <v>5464</v>
      </c>
      <c r="G237" s="17">
        <f>SUM(G224:G236)</f>
        <v>12</v>
      </c>
      <c r="H237" s="18">
        <f t="shared" ref="H237" si="155">SUM(H224:H236)</f>
        <v>32</v>
      </c>
    </row>
    <row r="238" spans="1:8" ht="15" thickBot="1" x14ac:dyDescent="0.35"/>
    <row r="239" spans="1:8" x14ac:dyDescent="0.3">
      <c r="A239" s="20">
        <v>41294</v>
      </c>
      <c r="B239" s="21"/>
      <c r="C239" s="21" t="s">
        <v>103</v>
      </c>
      <c r="D239" s="21"/>
      <c r="E239" s="21" t="s">
        <v>102</v>
      </c>
      <c r="F239" s="21"/>
      <c r="G239" s="21">
        <v>16</v>
      </c>
      <c r="H239" s="22">
        <v>4</v>
      </c>
    </row>
    <row r="240" spans="1:8" ht="15" thickBot="1" x14ac:dyDescent="0.35">
      <c r="A240" s="12" t="s">
        <v>33</v>
      </c>
      <c r="B240" s="23"/>
      <c r="C240" s="23"/>
      <c r="D240" s="23"/>
      <c r="E240" s="23"/>
      <c r="F240" s="23"/>
      <c r="G240" s="23" t="s">
        <v>44</v>
      </c>
      <c r="H240" s="24">
        <f>G239-(G255/2)</f>
        <v>4</v>
      </c>
    </row>
    <row r="241" spans="1:8" ht="15" thickBot="1" x14ac:dyDescent="0.35">
      <c r="A241" s="25"/>
      <c r="B241" s="25" t="s">
        <v>0</v>
      </c>
      <c r="C241" s="25" t="s">
        <v>1</v>
      </c>
      <c r="D241" s="25" t="s">
        <v>2</v>
      </c>
      <c r="E241" s="25" t="s">
        <v>3</v>
      </c>
      <c r="F241" s="25" t="s">
        <v>4</v>
      </c>
      <c r="G241" s="25" t="s">
        <v>5</v>
      </c>
      <c r="H241" s="25" t="s">
        <v>42</v>
      </c>
    </row>
    <row r="242" spans="1:8" x14ac:dyDescent="0.3">
      <c r="A242" s="19" t="s">
        <v>6</v>
      </c>
      <c r="B242" s="5">
        <v>196</v>
      </c>
      <c r="C242" s="5">
        <v>160</v>
      </c>
      <c r="D242" s="5">
        <v>154</v>
      </c>
      <c r="E242" s="5">
        <v>245</v>
      </c>
      <c r="F242" s="5">
        <f t="shared" ref="F242:F251" si="156">SUM(B242:E242)</f>
        <v>755</v>
      </c>
      <c r="G242" s="5">
        <v>2</v>
      </c>
      <c r="H242" s="6">
        <f t="shared" ref="H242:H254" si="157">COUNT(B242:E242)</f>
        <v>4</v>
      </c>
    </row>
    <row r="243" spans="1:8" x14ac:dyDescent="0.3">
      <c r="A243" s="15" t="s">
        <v>7</v>
      </c>
      <c r="B243" s="4">
        <v>213</v>
      </c>
      <c r="C243" s="4">
        <v>162</v>
      </c>
      <c r="D243" s="4">
        <v>202</v>
      </c>
      <c r="E243" s="4">
        <v>141</v>
      </c>
      <c r="F243" s="4">
        <f t="shared" si="156"/>
        <v>718</v>
      </c>
      <c r="G243" s="4">
        <v>4</v>
      </c>
      <c r="H243" s="7">
        <f t="shared" si="157"/>
        <v>4</v>
      </c>
    </row>
    <row r="244" spans="1:8" x14ac:dyDescent="0.3">
      <c r="A244" s="15" t="s">
        <v>8</v>
      </c>
      <c r="B244" s="4">
        <v>209</v>
      </c>
      <c r="C244" s="4">
        <v>148</v>
      </c>
      <c r="D244" s="4">
        <v>179</v>
      </c>
      <c r="E244" s="4">
        <v>191</v>
      </c>
      <c r="F244" s="4">
        <f t="shared" si="156"/>
        <v>727</v>
      </c>
      <c r="G244" s="4">
        <v>3</v>
      </c>
      <c r="H244" s="7">
        <f t="shared" si="157"/>
        <v>4</v>
      </c>
    </row>
    <row r="245" spans="1:8" x14ac:dyDescent="0.3">
      <c r="A245" s="15" t="s">
        <v>9</v>
      </c>
      <c r="B245" s="4"/>
      <c r="C245" s="4">
        <v>201</v>
      </c>
      <c r="D245" s="4">
        <v>191</v>
      </c>
      <c r="E245" s="4">
        <v>187</v>
      </c>
      <c r="F245" s="4">
        <f t="shared" si="156"/>
        <v>579</v>
      </c>
      <c r="G245" s="4">
        <v>3</v>
      </c>
      <c r="H245" s="7">
        <f t="shared" si="157"/>
        <v>3</v>
      </c>
    </row>
    <row r="246" spans="1:8" x14ac:dyDescent="0.3">
      <c r="A246" s="15" t="s">
        <v>10</v>
      </c>
      <c r="B246" s="4">
        <v>215</v>
      </c>
      <c r="C246" s="4">
        <v>160</v>
      </c>
      <c r="D246" s="4">
        <v>107</v>
      </c>
      <c r="E246" s="4">
        <v>184</v>
      </c>
      <c r="F246" s="4">
        <f t="shared" si="156"/>
        <v>666</v>
      </c>
      <c r="G246" s="4">
        <v>2</v>
      </c>
      <c r="H246" s="7">
        <f t="shared" si="157"/>
        <v>4</v>
      </c>
    </row>
    <row r="247" spans="1:8" x14ac:dyDescent="0.3">
      <c r="A247" s="15" t="s">
        <v>11</v>
      </c>
      <c r="B247" s="4">
        <v>179</v>
      </c>
      <c r="C247" s="4">
        <v>195</v>
      </c>
      <c r="D247" s="4">
        <v>170</v>
      </c>
      <c r="E247" s="4">
        <v>157</v>
      </c>
      <c r="F247" s="4">
        <f t="shared" si="156"/>
        <v>701</v>
      </c>
      <c r="G247" s="4">
        <v>3</v>
      </c>
      <c r="H247" s="7">
        <f t="shared" si="157"/>
        <v>4</v>
      </c>
    </row>
    <row r="248" spans="1:8" x14ac:dyDescent="0.3">
      <c r="A248" s="15" t="s">
        <v>12</v>
      </c>
      <c r="B248" s="4">
        <v>103</v>
      </c>
      <c r="C248" s="4"/>
      <c r="D248" s="4"/>
      <c r="E248" s="4"/>
      <c r="F248" s="4">
        <f t="shared" si="156"/>
        <v>103</v>
      </c>
      <c r="G248" s="4">
        <v>0</v>
      </c>
      <c r="H248" s="7">
        <f t="shared" si="157"/>
        <v>1</v>
      </c>
    </row>
    <row r="249" spans="1:8" x14ac:dyDescent="0.3">
      <c r="A249" s="15" t="s">
        <v>58</v>
      </c>
      <c r="B249" s="4">
        <v>154</v>
      </c>
      <c r="C249" s="4">
        <v>154</v>
      </c>
      <c r="D249" s="4">
        <v>184</v>
      </c>
      <c r="E249" s="4">
        <v>176</v>
      </c>
      <c r="F249" s="4">
        <f t="shared" si="156"/>
        <v>668</v>
      </c>
      <c r="G249" s="4">
        <v>3</v>
      </c>
      <c r="H249" s="7">
        <f t="shared" si="157"/>
        <v>4</v>
      </c>
    </row>
    <row r="250" spans="1:8" x14ac:dyDescent="0.3">
      <c r="A250" s="15" t="s">
        <v>13</v>
      </c>
      <c r="B250" s="4"/>
      <c r="C250" s="4"/>
      <c r="D250" s="4"/>
      <c r="E250" s="4"/>
      <c r="F250" s="4">
        <f t="shared" si="156"/>
        <v>0</v>
      </c>
      <c r="G250" s="4">
        <v>0</v>
      </c>
      <c r="H250" s="7">
        <f t="shared" si="157"/>
        <v>0</v>
      </c>
    </row>
    <row r="251" spans="1:8" x14ac:dyDescent="0.3">
      <c r="A251" s="15" t="s">
        <v>90</v>
      </c>
      <c r="B251" s="4">
        <v>200</v>
      </c>
      <c r="C251" s="4">
        <v>190</v>
      </c>
      <c r="D251" s="4">
        <v>157</v>
      </c>
      <c r="E251" s="4">
        <v>182</v>
      </c>
      <c r="F251" s="4">
        <f t="shared" si="156"/>
        <v>729</v>
      </c>
      <c r="G251" s="4">
        <v>4</v>
      </c>
      <c r="H251" s="7">
        <f t="shared" si="157"/>
        <v>4</v>
      </c>
    </row>
    <row r="252" spans="1:8" x14ac:dyDescent="0.3">
      <c r="A252" s="15" t="s">
        <v>22</v>
      </c>
      <c r="B252" s="4"/>
      <c r="C252" s="4"/>
      <c r="D252" s="4"/>
      <c r="E252" s="4"/>
      <c r="F252" s="4"/>
      <c r="G252" s="4"/>
      <c r="H252" s="7">
        <f t="shared" si="157"/>
        <v>0</v>
      </c>
    </row>
    <row r="253" spans="1:8" x14ac:dyDescent="0.3">
      <c r="A253" s="15" t="s">
        <v>23</v>
      </c>
      <c r="B253" s="4"/>
      <c r="C253" s="4"/>
      <c r="D253" s="4"/>
      <c r="E253" s="4"/>
      <c r="F253" s="4"/>
      <c r="G253" s="4"/>
      <c r="H253" s="7">
        <f t="shared" si="157"/>
        <v>0</v>
      </c>
    </row>
    <row r="254" spans="1:8" ht="15" thickBot="1" x14ac:dyDescent="0.35">
      <c r="A254" s="16" t="s">
        <v>113</v>
      </c>
      <c r="B254" s="10"/>
      <c r="C254" s="10"/>
      <c r="D254" s="10"/>
      <c r="E254" s="10"/>
      <c r="F254" s="10"/>
      <c r="G254" s="10"/>
      <c r="H254" s="11">
        <f t="shared" si="157"/>
        <v>0</v>
      </c>
    </row>
    <row r="255" spans="1:8" ht="15" thickBot="1" x14ac:dyDescent="0.35">
      <c r="A255" s="13" t="s">
        <v>43</v>
      </c>
      <c r="B255" s="17">
        <f>SUM(B242:B254)</f>
        <v>1469</v>
      </c>
      <c r="C255" s="17">
        <f t="shared" ref="C255" si="158">SUM(C242:C254)</f>
        <v>1370</v>
      </c>
      <c r="D255" s="17">
        <f t="shared" ref="D255" si="159">SUM(D242:D254)</f>
        <v>1344</v>
      </c>
      <c r="E255" s="17">
        <f t="shared" ref="E255" si="160">SUM(E242:E254)</f>
        <v>1463</v>
      </c>
      <c r="F255" s="17">
        <f t="shared" ref="F255" si="161">SUM(F242:F254)</f>
        <v>5646</v>
      </c>
      <c r="G255" s="17">
        <f>SUM(G242:G254)</f>
        <v>24</v>
      </c>
      <c r="H255" s="18">
        <f t="shared" ref="H255" si="162">SUM(H242:H254)</f>
        <v>32</v>
      </c>
    </row>
    <row r="256" spans="1:8" ht="15" thickBot="1" x14ac:dyDescent="0.35"/>
    <row r="257" spans="1:8" x14ac:dyDescent="0.3">
      <c r="A257" s="20">
        <v>41300</v>
      </c>
      <c r="B257" s="21"/>
      <c r="C257" s="21" t="s">
        <v>97</v>
      </c>
      <c r="D257" s="21"/>
      <c r="E257" s="21" t="s">
        <v>104</v>
      </c>
      <c r="F257" s="21"/>
      <c r="G257" s="21">
        <v>8</v>
      </c>
      <c r="H257" s="22">
        <v>12</v>
      </c>
    </row>
    <row r="258" spans="1:8" ht="15" thickBot="1" x14ac:dyDescent="0.35">
      <c r="A258" s="12" t="s">
        <v>34</v>
      </c>
      <c r="B258" s="23"/>
      <c r="C258" s="23"/>
      <c r="D258" s="23"/>
      <c r="E258" s="23"/>
      <c r="F258" s="23"/>
      <c r="G258" s="23" t="s">
        <v>44</v>
      </c>
      <c r="H258" s="24">
        <f>G257-(G273/2)</f>
        <v>2</v>
      </c>
    </row>
    <row r="259" spans="1:8" ht="15" thickBot="1" x14ac:dyDescent="0.35">
      <c r="A259" s="25"/>
      <c r="B259" s="25" t="s">
        <v>0</v>
      </c>
      <c r="C259" s="25" t="s">
        <v>1</v>
      </c>
      <c r="D259" s="25" t="s">
        <v>2</v>
      </c>
      <c r="E259" s="25" t="s">
        <v>3</v>
      </c>
      <c r="F259" s="25" t="s">
        <v>4</v>
      </c>
      <c r="G259" s="25" t="s">
        <v>5</v>
      </c>
      <c r="H259" s="25" t="s">
        <v>42</v>
      </c>
    </row>
    <row r="260" spans="1:8" x14ac:dyDescent="0.3">
      <c r="A260" s="19" t="s">
        <v>6</v>
      </c>
      <c r="B260" s="5">
        <v>176</v>
      </c>
      <c r="C260" s="5">
        <v>206</v>
      </c>
      <c r="D260" s="5">
        <v>184</v>
      </c>
      <c r="E260" s="5">
        <v>157</v>
      </c>
      <c r="F260" s="5">
        <f t="shared" ref="F260:F270" si="163">SUM(B260:E260)</f>
        <v>723</v>
      </c>
      <c r="G260" s="5">
        <v>1</v>
      </c>
      <c r="H260" s="6">
        <f t="shared" ref="H260:H272" si="164">COUNT(B260:E260)</f>
        <v>4</v>
      </c>
    </row>
    <row r="261" spans="1:8" x14ac:dyDescent="0.3">
      <c r="A261" s="15" t="s">
        <v>7</v>
      </c>
      <c r="B261" s="4">
        <v>236</v>
      </c>
      <c r="C261" s="4">
        <v>162</v>
      </c>
      <c r="D261" s="4">
        <v>182</v>
      </c>
      <c r="E261" s="4">
        <v>149</v>
      </c>
      <c r="F261" s="4">
        <f t="shared" si="163"/>
        <v>729</v>
      </c>
      <c r="G261" s="4">
        <v>2</v>
      </c>
      <c r="H261" s="7">
        <f t="shared" si="164"/>
        <v>4</v>
      </c>
    </row>
    <row r="262" spans="1:8" x14ac:dyDescent="0.3">
      <c r="A262" s="15" t="s">
        <v>8</v>
      </c>
      <c r="B262" s="4">
        <v>127</v>
      </c>
      <c r="C262" s="4">
        <v>170</v>
      </c>
      <c r="D262" s="4">
        <v>188</v>
      </c>
      <c r="E262" s="4">
        <v>166</v>
      </c>
      <c r="F262" s="4">
        <f t="shared" si="163"/>
        <v>651</v>
      </c>
      <c r="G262" s="4">
        <v>1</v>
      </c>
      <c r="H262" s="7">
        <f t="shared" si="164"/>
        <v>4</v>
      </c>
    </row>
    <row r="263" spans="1:8" x14ac:dyDescent="0.3">
      <c r="A263" s="15" t="s">
        <v>9</v>
      </c>
      <c r="B263" s="4">
        <v>141</v>
      </c>
      <c r="C263" s="4">
        <v>176</v>
      </c>
      <c r="D263" s="4">
        <v>169</v>
      </c>
      <c r="E263" s="4">
        <v>174</v>
      </c>
      <c r="F263" s="4">
        <f t="shared" si="163"/>
        <v>660</v>
      </c>
      <c r="G263" s="4">
        <v>1</v>
      </c>
      <c r="H263" s="7">
        <f t="shared" si="164"/>
        <v>4</v>
      </c>
    </row>
    <row r="264" spans="1:8" x14ac:dyDescent="0.3">
      <c r="A264" s="15" t="s">
        <v>10</v>
      </c>
      <c r="B264" s="4">
        <v>156</v>
      </c>
      <c r="C264" s="4">
        <v>160</v>
      </c>
      <c r="D264" s="4">
        <v>181</v>
      </c>
      <c r="E264" s="4">
        <v>151</v>
      </c>
      <c r="F264" s="4">
        <f t="shared" si="163"/>
        <v>648</v>
      </c>
      <c r="G264" s="4">
        <v>1</v>
      </c>
      <c r="H264" s="7">
        <f t="shared" si="164"/>
        <v>4</v>
      </c>
    </row>
    <row r="265" spans="1:8" x14ac:dyDescent="0.3">
      <c r="A265" s="15" t="s">
        <v>11</v>
      </c>
      <c r="B265" s="4">
        <v>151</v>
      </c>
      <c r="C265" s="4">
        <v>169</v>
      </c>
      <c r="D265" s="4">
        <v>193</v>
      </c>
      <c r="E265" s="4">
        <v>165</v>
      </c>
      <c r="F265" s="4">
        <f t="shared" si="163"/>
        <v>678</v>
      </c>
      <c r="G265" s="4">
        <v>2</v>
      </c>
      <c r="H265" s="7">
        <f t="shared" si="164"/>
        <v>4</v>
      </c>
    </row>
    <row r="266" spans="1:8" x14ac:dyDescent="0.3">
      <c r="A266" s="15" t="s">
        <v>12</v>
      </c>
      <c r="B266" s="4"/>
      <c r="C266" s="4"/>
      <c r="D266" s="4"/>
      <c r="E266" s="4"/>
      <c r="F266" s="4">
        <f t="shared" si="163"/>
        <v>0</v>
      </c>
      <c r="G266" s="4">
        <v>0</v>
      </c>
      <c r="H266" s="7">
        <f t="shared" si="164"/>
        <v>0</v>
      </c>
    </row>
    <row r="267" spans="1:8" x14ac:dyDescent="0.3">
      <c r="A267" s="15" t="s">
        <v>58</v>
      </c>
      <c r="B267" s="4">
        <v>224</v>
      </c>
      <c r="C267" s="4">
        <v>170</v>
      </c>
      <c r="D267" s="4">
        <v>156</v>
      </c>
      <c r="E267" s="4">
        <v>190</v>
      </c>
      <c r="F267" s="4">
        <f t="shared" si="163"/>
        <v>740</v>
      </c>
      <c r="G267" s="4">
        <v>2</v>
      </c>
      <c r="H267" s="7">
        <f t="shared" si="164"/>
        <v>4</v>
      </c>
    </row>
    <row r="268" spans="1:8" x14ac:dyDescent="0.3">
      <c r="A268" s="15" t="s">
        <v>13</v>
      </c>
      <c r="B268" s="4"/>
      <c r="C268" s="4"/>
      <c r="D268" s="4"/>
      <c r="E268" s="4"/>
      <c r="F268" s="4">
        <f t="shared" si="163"/>
        <v>0</v>
      </c>
      <c r="G268" s="4"/>
      <c r="H268" s="7">
        <f t="shared" si="164"/>
        <v>0</v>
      </c>
    </row>
    <row r="269" spans="1:8" x14ac:dyDescent="0.3">
      <c r="A269" s="15" t="s">
        <v>90</v>
      </c>
      <c r="B269" s="4">
        <v>235</v>
      </c>
      <c r="C269" s="4">
        <v>157</v>
      </c>
      <c r="D269" s="4">
        <v>155</v>
      </c>
      <c r="E269" s="4">
        <v>202</v>
      </c>
      <c r="F269" s="4">
        <f t="shared" si="163"/>
        <v>749</v>
      </c>
      <c r="G269" s="4">
        <v>2</v>
      </c>
      <c r="H269" s="7">
        <f t="shared" si="164"/>
        <v>4</v>
      </c>
    </row>
    <row r="270" spans="1:8" x14ac:dyDescent="0.3">
      <c r="A270" s="15" t="s">
        <v>22</v>
      </c>
      <c r="B270" s="4"/>
      <c r="C270" s="4"/>
      <c r="D270" s="4"/>
      <c r="E270" s="4"/>
      <c r="F270" s="4">
        <f t="shared" si="163"/>
        <v>0</v>
      </c>
      <c r="G270" s="4">
        <v>0</v>
      </c>
      <c r="H270" s="7">
        <f t="shared" si="164"/>
        <v>0</v>
      </c>
    </row>
    <row r="271" spans="1:8" x14ac:dyDescent="0.3">
      <c r="A271" s="15" t="s">
        <v>23</v>
      </c>
      <c r="B271" s="4"/>
      <c r="C271" s="4"/>
      <c r="D271" s="4"/>
      <c r="E271" s="4"/>
      <c r="F271" s="4">
        <f>SUM(B271:E271)</f>
        <v>0</v>
      </c>
      <c r="G271" s="4">
        <v>0</v>
      </c>
      <c r="H271" s="7">
        <f t="shared" si="164"/>
        <v>0</v>
      </c>
    </row>
    <row r="272" spans="1:8" ht="15" thickBot="1" x14ac:dyDescent="0.35">
      <c r="A272" s="16" t="s">
        <v>113</v>
      </c>
      <c r="B272" s="10"/>
      <c r="C272" s="10"/>
      <c r="D272" s="10"/>
      <c r="E272" s="10"/>
      <c r="F272" s="10"/>
      <c r="G272" s="10"/>
      <c r="H272" s="11">
        <f t="shared" si="164"/>
        <v>0</v>
      </c>
    </row>
    <row r="273" spans="1:8" ht="15" thickBot="1" x14ac:dyDescent="0.35">
      <c r="A273" s="13" t="s">
        <v>43</v>
      </c>
      <c r="B273" s="17">
        <f>SUM(B260:B272)</f>
        <v>1446</v>
      </c>
      <c r="C273" s="17">
        <f t="shared" ref="C273" si="165">SUM(C260:C272)</f>
        <v>1370</v>
      </c>
      <c r="D273" s="17">
        <f t="shared" ref="D273" si="166">SUM(D260:D272)</f>
        <v>1408</v>
      </c>
      <c r="E273" s="17">
        <f t="shared" ref="E273" si="167">SUM(E260:E272)</f>
        <v>1354</v>
      </c>
      <c r="F273" s="17">
        <f t="shared" ref="F273" si="168">SUM(F260:F272)</f>
        <v>5578</v>
      </c>
      <c r="G273" s="17">
        <f>SUM(G260:G272)</f>
        <v>12</v>
      </c>
      <c r="H273" s="18">
        <f t="shared" ref="H273" si="169">SUM(H260:H272)</f>
        <v>32</v>
      </c>
    </row>
    <row r="274" spans="1:8" ht="15" thickBot="1" x14ac:dyDescent="0.35"/>
    <row r="275" spans="1:8" x14ac:dyDescent="0.3">
      <c r="A275" s="20">
        <v>41322</v>
      </c>
      <c r="B275" s="21"/>
      <c r="C275" s="21" t="s">
        <v>105</v>
      </c>
      <c r="D275" s="21"/>
      <c r="E275" s="21" t="s">
        <v>106</v>
      </c>
      <c r="F275" s="21"/>
      <c r="G275" s="21">
        <v>13</v>
      </c>
      <c r="H275" s="22">
        <v>7</v>
      </c>
    </row>
    <row r="276" spans="1:8" ht="15" thickBot="1" x14ac:dyDescent="0.35">
      <c r="A276" s="12" t="s">
        <v>35</v>
      </c>
      <c r="B276" s="23"/>
      <c r="C276" s="23"/>
      <c r="D276" s="23"/>
      <c r="E276" s="23"/>
      <c r="F276" s="23"/>
      <c r="G276" s="23" t="s">
        <v>44</v>
      </c>
      <c r="H276" s="24">
        <f>G275-(G291/2)</f>
        <v>2</v>
      </c>
    </row>
    <row r="277" spans="1:8" ht="15" thickBot="1" x14ac:dyDescent="0.35">
      <c r="A277" s="25"/>
      <c r="B277" s="25" t="s">
        <v>0</v>
      </c>
      <c r="C277" s="25" t="s">
        <v>1</v>
      </c>
      <c r="D277" s="25" t="s">
        <v>2</v>
      </c>
      <c r="E277" s="25" t="s">
        <v>3</v>
      </c>
      <c r="F277" s="25" t="s">
        <v>4</v>
      </c>
      <c r="G277" s="25" t="s">
        <v>5</v>
      </c>
      <c r="H277" s="25" t="s">
        <v>42</v>
      </c>
    </row>
    <row r="278" spans="1:8" x14ac:dyDescent="0.3">
      <c r="A278" s="19" t="s">
        <v>6</v>
      </c>
      <c r="B278" s="5">
        <v>156</v>
      </c>
      <c r="C278" s="5">
        <v>139</v>
      </c>
      <c r="D278" s="5">
        <v>197</v>
      </c>
      <c r="E278" s="5">
        <v>162</v>
      </c>
      <c r="F278" s="5">
        <f t="shared" ref="F278:F289" si="170">SUM(B278:E278)</f>
        <v>654</v>
      </c>
      <c r="G278" s="5">
        <v>3</v>
      </c>
      <c r="H278" s="6">
        <f t="shared" ref="H278:H290" si="171">COUNT(B278:E278)</f>
        <v>4</v>
      </c>
    </row>
    <row r="279" spans="1:8" x14ac:dyDescent="0.3">
      <c r="A279" s="15" t="s">
        <v>7</v>
      </c>
      <c r="B279" s="4">
        <v>187</v>
      </c>
      <c r="C279" s="4">
        <v>188</v>
      </c>
      <c r="D279" s="4">
        <v>187</v>
      </c>
      <c r="E279" s="4">
        <v>188</v>
      </c>
      <c r="F279" s="4">
        <f t="shared" si="170"/>
        <v>750</v>
      </c>
      <c r="G279" s="4">
        <v>2</v>
      </c>
      <c r="H279" s="7">
        <f t="shared" si="171"/>
        <v>4</v>
      </c>
    </row>
    <row r="280" spans="1:8" x14ac:dyDescent="0.3">
      <c r="A280" s="15" t="s">
        <v>8</v>
      </c>
      <c r="B280" s="4">
        <v>166</v>
      </c>
      <c r="C280" s="4">
        <v>222</v>
      </c>
      <c r="D280" s="4">
        <v>192</v>
      </c>
      <c r="E280" s="4">
        <v>210</v>
      </c>
      <c r="F280" s="4">
        <f t="shared" si="170"/>
        <v>790</v>
      </c>
      <c r="G280" s="4">
        <v>2</v>
      </c>
      <c r="H280" s="7">
        <f t="shared" si="171"/>
        <v>4</v>
      </c>
    </row>
    <row r="281" spans="1:8" x14ac:dyDescent="0.3">
      <c r="A281" s="15" t="s">
        <v>9</v>
      </c>
      <c r="B281" s="4">
        <v>168</v>
      </c>
      <c r="C281" s="4">
        <v>161</v>
      </c>
      <c r="D281" s="4">
        <v>159</v>
      </c>
      <c r="E281" s="4">
        <v>180</v>
      </c>
      <c r="F281" s="4">
        <f t="shared" si="170"/>
        <v>668</v>
      </c>
      <c r="G281" s="4">
        <v>2</v>
      </c>
      <c r="H281" s="7">
        <f t="shared" si="171"/>
        <v>4</v>
      </c>
    </row>
    <row r="282" spans="1:8" x14ac:dyDescent="0.3">
      <c r="A282" s="15" t="s">
        <v>10</v>
      </c>
      <c r="B282" s="4">
        <v>177</v>
      </c>
      <c r="C282" s="4">
        <v>210</v>
      </c>
      <c r="D282" s="4">
        <v>174</v>
      </c>
      <c r="E282" s="4">
        <v>200</v>
      </c>
      <c r="F282" s="4">
        <f t="shared" si="170"/>
        <v>761</v>
      </c>
      <c r="G282" s="4">
        <v>3</v>
      </c>
      <c r="H282" s="7">
        <f t="shared" si="171"/>
        <v>4</v>
      </c>
    </row>
    <row r="283" spans="1:8" x14ac:dyDescent="0.3">
      <c r="A283" s="15" t="s">
        <v>11</v>
      </c>
      <c r="B283" s="4">
        <v>197</v>
      </c>
      <c r="C283" s="4">
        <v>198</v>
      </c>
      <c r="D283" s="4">
        <v>197</v>
      </c>
      <c r="E283" s="4">
        <v>198</v>
      </c>
      <c r="F283" s="4">
        <f t="shared" si="170"/>
        <v>790</v>
      </c>
      <c r="G283" s="4">
        <v>4</v>
      </c>
      <c r="H283" s="7">
        <f t="shared" si="171"/>
        <v>4</v>
      </c>
    </row>
    <row r="284" spans="1:8" x14ac:dyDescent="0.3">
      <c r="A284" s="15" t="s">
        <v>12</v>
      </c>
      <c r="B284" s="4"/>
      <c r="C284" s="4"/>
      <c r="D284" s="4"/>
      <c r="E284" s="4"/>
      <c r="F284" s="4">
        <f t="shared" si="170"/>
        <v>0</v>
      </c>
      <c r="G284" s="4">
        <v>0</v>
      </c>
      <c r="H284" s="7">
        <f t="shared" si="171"/>
        <v>0</v>
      </c>
    </row>
    <row r="285" spans="1:8" x14ac:dyDescent="0.3">
      <c r="A285" s="15" t="s">
        <v>58</v>
      </c>
      <c r="B285" s="4">
        <v>193</v>
      </c>
      <c r="C285" s="4">
        <v>194</v>
      </c>
      <c r="D285" s="4">
        <v>193</v>
      </c>
      <c r="E285" s="4">
        <v>194</v>
      </c>
      <c r="F285" s="4">
        <f t="shared" si="170"/>
        <v>774</v>
      </c>
      <c r="G285" s="4">
        <v>4</v>
      </c>
      <c r="H285" s="7">
        <f t="shared" si="171"/>
        <v>4</v>
      </c>
    </row>
    <row r="286" spans="1:8" x14ac:dyDescent="0.3">
      <c r="A286" s="15" t="s">
        <v>13</v>
      </c>
      <c r="B286" s="4"/>
      <c r="C286" s="4"/>
      <c r="D286" s="4"/>
      <c r="E286" s="4"/>
      <c r="F286" s="4">
        <f t="shared" si="170"/>
        <v>0</v>
      </c>
      <c r="G286" s="4" t="s">
        <v>21</v>
      </c>
      <c r="H286" s="7">
        <f t="shared" si="171"/>
        <v>0</v>
      </c>
    </row>
    <row r="287" spans="1:8" x14ac:dyDescent="0.3">
      <c r="A287" s="15" t="s">
        <v>90</v>
      </c>
      <c r="B287" s="4">
        <v>173</v>
      </c>
      <c r="C287" s="4">
        <v>174</v>
      </c>
      <c r="D287" s="4">
        <v>174</v>
      </c>
      <c r="E287" s="4">
        <v>174</v>
      </c>
      <c r="F287" s="4">
        <f t="shared" si="170"/>
        <v>695</v>
      </c>
      <c r="G287" s="4">
        <v>2</v>
      </c>
      <c r="H287" s="7">
        <f t="shared" si="171"/>
        <v>4</v>
      </c>
    </row>
    <row r="288" spans="1:8" x14ac:dyDescent="0.3">
      <c r="A288" s="15" t="s">
        <v>22</v>
      </c>
      <c r="B288" s="4"/>
      <c r="C288" s="4"/>
      <c r="D288" s="4"/>
      <c r="E288" s="4"/>
      <c r="F288" s="4">
        <f t="shared" si="170"/>
        <v>0</v>
      </c>
      <c r="G288" s="4">
        <v>0</v>
      </c>
      <c r="H288" s="7">
        <f t="shared" si="171"/>
        <v>0</v>
      </c>
    </row>
    <row r="289" spans="1:8" x14ac:dyDescent="0.3">
      <c r="A289" s="15" t="s">
        <v>23</v>
      </c>
      <c r="B289" s="4"/>
      <c r="C289" s="4"/>
      <c r="D289" s="4"/>
      <c r="E289" s="4"/>
      <c r="F289" s="4">
        <f t="shared" si="170"/>
        <v>0</v>
      </c>
      <c r="G289" s="4">
        <v>0</v>
      </c>
      <c r="H289" s="7">
        <f t="shared" si="171"/>
        <v>0</v>
      </c>
    </row>
    <row r="290" spans="1:8" ht="15" thickBot="1" x14ac:dyDescent="0.35">
      <c r="A290" s="16" t="s">
        <v>113</v>
      </c>
      <c r="B290" s="10"/>
      <c r="C290" s="10"/>
      <c r="D290" s="10"/>
      <c r="E290" s="10"/>
      <c r="F290" s="10"/>
      <c r="G290" s="10"/>
      <c r="H290" s="11">
        <f t="shared" si="171"/>
        <v>0</v>
      </c>
    </row>
    <row r="291" spans="1:8" ht="15" thickBot="1" x14ac:dyDescent="0.35">
      <c r="A291" s="13" t="s">
        <v>43</v>
      </c>
      <c r="B291" s="17">
        <f>SUM(B278:B290)</f>
        <v>1417</v>
      </c>
      <c r="C291" s="17">
        <f t="shared" ref="C291" si="172">SUM(C278:C290)</f>
        <v>1486</v>
      </c>
      <c r="D291" s="17">
        <f t="shared" ref="D291" si="173">SUM(D278:D290)</f>
        <v>1473</v>
      </c>
      <c r="E291" s="17">
        <f t="shared" ref="E291" si="174">SUM(E278:E290)</f>
        <v>1506</v>
      </c>
      <c r="F291" s="17">
        <f t="shared" ref="F291" si="175">SUM(F278:F290)</f>
        <v>5882</v>
      </c>
      <c r="G291" s="17">
        <f>SUM(G278:G290)</f>
        <v>22</v>
      </c>
      <c r="H291" s="18">
        <f t="shared" ref="H291" si="176">SUM(H278:H290)</f>
        <v>32</v>
      </c>
    </row>
    <row r="292" spans="1:8" ht="15" thickBot="1" x14ac:dyDescent="0.35"/>
    <row r="293" spans="1:8" x14ac:dyDescent="0.3">
      <c r="A293" s="20">
        <v>41322</v>
      </c>
      <c r="B293" s="21"/>
      <c r="C293" s="21" t="s">
        <v>107</v>
      </c>
      <c r="D293" s="21"/>
      <c r="E293" s="21" t="s">
        <v>108</v>
      </c>
      <c r="F293" s="21"/>
      <c r="G293" s="21">
        <v>12</v>
      </c>
      <c r="H293" s="22">
        <v>8</v>
      </c>
    </row>
    <row r="294" spans="1:8" ht="15" thickBot="1" x14ac:dyDescent="0.35">
      <c r="A294" s="12" t="s">
        <v>36</v>
      </c>
      <c r="B294" s="23"/>
      <c r="C294" s="23"/>
      <c r="D294" s="23"/>
      <c r="E294" s="23"/>
      <c r="F294" s="23"/>
      <c r="G294" s="23" t="s">
        <v>44</v>
      </c>
      <c r="H294" s="24">
        <f>G293-(G309/2)</f>
        <v>1</v>
      </c>
    </row>
    <row r="295" spans="1:8" ht="15" thickBot="1" x14ac:dyDescent="0.35">
      <c r="A295" s="25"/>
      <c r="B295" s="25" t="s">
        <v>0</v>
      </c>
      <c r="C295" s="25" t="s">
        <v>1</v>
      </c>
      <c r="D295" s="25" t="s">
        <v>2</v>
      </c>
      <c r="E295" s="25" t="s">
        <v>3</v>
      </c>
      <c r="F295" s="25" t="s">
        <v>4</v>
      </c>
      <c r="G295" s="25" t="s">
        <v>5</v>
      </c>
      <c r="H295" s="25" t="s">
        <v>42</v>
      </c>
    </row>
    <row r="296" spans="1:8" x14ac:dyDescent="0.3">
      <c r="A296" s="19" t="s">
        <v>6</v>
      </c>
      <c r="B296" s="5"/>
      <c r="C296" s="5"/>
      <c r="D296" s="5">
        <v>186</v>
      </c>
      <c r="E296" s="5">
        <v>223</v>
      </c>
      <c r="F296" s="5">
        <f t="shared" ref="F296:F305" si="177">SUM(B296:E296)</f>
        <v>409</v>
      </c>
      <c r="G296" s="5">
        <v>1</v>
      </c>
      <c r="H296" s="6">
        <f t="shared" ref="H296:H308" si="178">COUNT(B296:E296)</f>
        <v>2</v>
      </c>
    </row>
    <row r="297" spans="1:8" x14ac:dyDescent="0.3">
      <c r="A297" s="15" t="s">
        <v>7</v>
      </c>
      <c r="B297" s="4">
        <v>202</v>
      </c>
      <c r="C297" s="4">
        <v>191</v>
      </c>
      <c r="D297" s="4">
        <v>173</v>
      </c>
      <c r="E297" s="4">
        <v>214</v>
      </c>
      <c r="F297" s="4">
        <f t="shared" si="177"/>
        <v>780</v>
      </c>
      <c r="G297" s="4">
        <v>2</v>
      </c>
      <c r="H297" s="7">
        <f t="shared" si="178"/>
        <v>4</v>
      </c>
    </row>
    <row r="298" spans="1:8" x14ac:dyDescent="0.3">
      <c r="A298" s="15" t="s">
        <v>8</v>
      </c>
      <c r="B298" s="4">
        <v>178</v>
      </c>
      <c r="C298" s="4">
        <v>186</v>
      </c>
      <c r="D298" s="4">
        <v>210</v>
      </c>
      <c r="E298" s="4">
        <v>171</v>
      </c>
      <c r="F298" s="4">
        <f t="shared" si="177"/>
        <v>745</v>
      </c>
      <c r="G298" s="4">
        <v>3</v>
      </c>
      <c r="H298" s="7">
        <f t="shared" si="178"/>
        <v>4</v>
      </c>
    </row>
    <row r="299" spans="1:8" x14ac:dyDescent="0.3">
      <c r="A299" s="15" t="s">
        <v>9</v>
      </c>
      <c r="B299" s="4">
        <v>189</v>
      </c>
      <c r="C299" s="4">
        <v>148</v>
      </c>
      <c r="D299" s="4">
        <v>154</v>
      </c>
      <c r="E299" s="4">
        <v>194</v>
      </c>
      <c r="F299" s="4">
        <f t="shared" si="177"/>
        <v>685</v>
      </c>
      <c r="G299" s="4">
        <v>3</v>
      </c>
      <c r="H299" s="7">
        <f t="shared" si="178"/>
        <v>4</v>
      </c>
    </row>
    <row r="300" spans="1:8" x14ac:dyDescent="0.3">
      <c r="A300" s="15" t="s">
        <v>10</v>
      </c>
      <c r="B300" s="4">
        <v>137</v>
      </c>
      <c r="C300" s="4">
        <v>201</v>
      </c>
      <c r="D300" s="4">
        <v>160</v>
      </c>
      <c r="E300" s="4">
        <v>193</v>
      </c>
      <c r="F300" s="4">
        <f t="shared" si="177"/>
        <v>691</v>
      </c>
      <c r="G300" s="4">
        <v>2</v>
      </c>
      <c r="H300" s="7">
        <f t="shared" si="178"/>
        <v>4</v>
      </c>
    </row>
    <row r="301" spans="1:8" x14ac:dyDescent="0.3">
      <c r="A301" s="15" t="s">
        <v>11</v>
      </c>
      <c r="B301" s="4">
        <v>200</v>
      </c>
      <c r="C301" s="4">
        <v>211</v>
      </c>
      <c r="D301" s="4">
        <v>192</v>
      </c>
      <c r="E301" s="4">
        <v>189</v>
      </c>
      <c r="F301" s="4">
        <f t="shared" si="177"/>
        <v>792</v>
      </c>
      <c r="G301" s="4">
        <v>3</v>
      </c>
      <c r="H301" s="7">
        <f t="shared" si="178"/>
        <v>4</v>
      </c>
    </row>
    <row r="302" spans="1:8" x14ac:dyDescent="0.3">
      <c r="A302" s="15" t="s">
        <v>12</v>
      </c>
      <c r="B302" s="4">
        <v>154</v>
      </c>
      <c r="C302" s="4">
        <v>180</v>
      </c>
      <c r="D302" s="4">
        <v>133</v>
      </c>
      <c r="E302" s="4">
        <v>158</v>
      </c>
      <c r="F302" s="4">
        <f t="shared" si="177"/>
        <v>625</v>
      </c>
      <c r="G302" s="4">
        <v>2</v>
      </c>
      <c r="H302" s="7">
        <f t="shared" si="178"/>
        <v>4</v>
      </c>
    </row>
    <row r="303" spans="1:8" x14ac:dyDescent="0.3">
      <c r="A303" s="15" t="s">
        <v>58</v>
      </c>
      <c r="B303" s="4">
        <v>165</v>
      </c>
      <c r="C303" s="4">
        <v>135</v>
      </c>
      <c r="D303" s="4"/>
      <c r="E303" s="4"/>
      <c r="F303" s="4">
        <f t="shared" si="177"/>
        <v>300</v>
      </c>
      <c r="G303" s="4">
        <v>2</v>
      </c>
      <c r="H303" s="7">
        <f t="shared" si="178"/>
        <v>2</v>
      </c>
    </row>
    <row r="304" spans="1:8" x14ac:dyDescent="0.3">
      <c r="A304" s="15" t="s">
        <v>13</v>
      </c>
      <c r="B304" s="4"/>
      <c r="C304" s="4"/>
      <c r="D304" s="4"/>
      <c r="E304" s="4"/>
      <c r="F304" s="4">
        <f t="shared" si="177"/>
        <v>0</v>
      </c>
      <c r="G304" s="4">
        <v>2</v>
      </c>
      <c r="H304" s="7">
        <f t="shared" si="178"/>
        <v>0</v>
      </c>
    </row>
    <row r="305" spans="1:8" x14ac:dyDescent="0.3">
      <c r="A305" s="15" t="s">
        <v>90</v>
      </c>
      <c r="B305" s="4">
        <v>181</v>
      </c>
      <c r="C305" s="4">
        <v>172</v>
      </c>
      <c r="D305" s="4">
        <v>148</v>
      </c>
      <c r="E305" s="4">
        <v>192</v>
      </c>
      <c r="F305" s="4">
        <f t="shared" si="177"/>
        <v>693</v>
      </c>
      <c r="G305" s="4">
        <v>2</v>
      </c>
      <c r="H305" s="7">
        <f t="shared" si="178"/>
        <v>4</v>
      </c>
    </row>
    <row r="306" spans="1:8" x14ac:dyDescent="0.3">
      <c r="A306" s="15" t="s">
        <v>22</v>
      </c>
      <c r="B306" s="4"/>
      <c r="C306" s="4"/>
      <c r="D306" s="4"/>
      <c r="E306" s="4"/>
      <c r="F306" s="4"/>
      <c r="G306" s="4"/>
      <c r="H306" s="7">
        <f t="shared" si="178"/>
        <v>0</v>
      </c>
    </row>
    <row r="307" spans="1:8" x14ac:dyDescent="0.3">
      <c r="A307" s="15" t="s">
        <v>23</v>
      </c>
      <c r="B307" s="4"/>
      <c r="C307" s="4"/>
      <c r="D307" s="4"/>
      <c r="E307" s="4"/>
      <c r="F307" s="4"/>
      <c r="G307" s="4"/>
      <c r="H307" s="7">
        <f t="shared" si="178"/>
        <v>0</v>
      </c>
    </row>
    <row r="308" spans="1:8" ht="15" thickBot="1" x14ac:dyDescent="0.35">
      <c r="A308" s="16" t="s">
        <v>113</v>
      </c>
      <c r="B308" s="10"/>
      <c r="C308" s="10"/>
      <c r="D308" s="10"/>
      <c r="E308" s="10"/>
      <c r="F308" s="10"/>
      <c r="G308" s="10"/>
      <c r="H308" s="11">
        <f t="shared" si="178"/>
        <v>0</v>
      </c>
    </row>
    <row r="309" spans="1:8" ht="15" thickBot="1" x14ac:dyDescent="0.35">
      <c r="A309" s="13" t="s">
        <v>43</v>
      </c>
      <c r="B309" s="17">
        <f>SUM(B296:B308)</f>
        <v>1406</v>
      </c>
      <c r="C309" s="17">
        <f t="shared" ref="C309" si="179">SUM(C296:C308)</f>
        <v>1424</v>
      </c>
      <c r="D309" s="17">
        <f t="shared" ref="D309" si="180">SUM(D296:D308)</f>
        <v>1356</v>
      </c>
      <c r="E309" s="17">
        <f t="shared" ref="E309" si="181">SUM(E296:E308)</f>
        <v>1534</v>
      </c>
      <c r="F309" s="17">
        <f t="shared" ref="F309" si="182">SUM(F296:F308)</f>
        <v>5720</v>
      </c>
      <c r="G309" s="17">
        <f>SUM(G296:G308)</f>
        <v>22</v>
      </c>
      <c r="H309" s="18">
        <f t="shared" ref="H309" si="183">SUM(H296:H308)</f>
        <v>32</v>
      </c>
    </row>
    <row r="310" spans="1:8" ht="15" thickBot="1" x14ac:dyDescent="0.35"/>
    <row r="311" spans="1:8" x14ac:dyDescent="0.3">
      <c r="A311" s="20">
        <v>41328</v>
      </c>
      <c r="B311" s="21"/>
      <c r="C311" s="21" t="s">
        <v>95</v>
      </c>
      <c r="D311" s="21"/>
      <c r="E311" s="21" t="s">
        <v>104</v>
      </c>
      <c r="F311" s="21"/>
      <c r="G311" s="21">
        <v>6</v>
      </c>
      <c r="H311" s="22">
        <v>14</v>
      </c>
    </row>
    <row r="312" spans="1:8" ht="15" thickBot="1" x14ac:dyDescent="0.35">
      <c r="A312" s="12" t="s">
        <v>37</v>
      </c>
      <c r="B312" s="23"/>
      <c r="C312" s="23"/>
      <c r="D312" s="23"/>
      <c r="E312" s="23"/>
      <c r="F312" s="23"/>
      <c r="G312" s="23" t="s">
        <v>44</v>
      </c>
      <c r="H312" s="24">
        <f>G311-(G327/2)</f>
        <v>1</v>
      </c>
    </row>
    <row r="313" spans="1:8" ht="15" thickBot="1" x14ac:dyDescent="0.35">
      <c r="A313" s="25"/>
      <c r="B313" s="25" t="s">
        <v>0</v>
      </c>
      <c r="C313" s="25" t="s">
        <v>1</v>
      </c>
      <c r="D313" s="25" t="s">
        <v>2</v>
      </c>
      <c r="E313" s="25" t="s">
        <v>3</v>
      </c>
      <c r="F313" s="25" t="s">
        <v>4</v>
      </c>
      <c r="G313" s="25" t="s">
        <v>5</v>
      </c>
      <c r="H313" s="25" t="s">
        <v>42</v>
      </c>
    </row>
    <row r="314" spans="1:8" x14ac:dyDescent="0.3">
      <c r="A314" s="19" t="s">
        <v>6</v>
      </c>
      <c r="B314" s="5">
        <v>211</v>
      </c>
      <c r="C314" s="5">
        <v>179</v>
      </c>
      <c r="D314" s="5">
        <v>204</v>
      </c>
      <c r="E314" s="5">
        <v>232</v>
      </c>
      <c r="F314" s="5">
        <f t="shared" ref="F314:F323" si="184">SUM(B314:E314)</f>
        <v>826</v>
      </c>
      <c r="G314" s="5">
        <v>2</v>
      </c>
      <c r="H314" s="6">
        <f t="shared" ref="H314:H326" si="185">COUNT(B314:E314)</f>
        <v>4</v>
      </c>
    </row>
    <row r="315" spans="1:8" x14ac:dyDescent="0.3">
      <c r="A315" s="15" t="s">
        <v>7</v>
      </c>
      <c r="B315" s="4">
        <v>222</v>
      </c>
      <c r="C315" s="4">
        <v>203</v>
      </c>
      <c r="D315" s="4">
        <v>266</v>
      </c>
      <c r="E315" s="4">
        <v>233</v>
      </c>
      <c r="F315" s="4">
        <f t="shared" si="184"/>
        <v>924</v>
      </c>
      <c r="G315" s="4">
        <v>1</v>
      </c>
      <c r="H315" s="7">
        <f t="shared" si="185"/>
        <v>4</v>
      </c>
    </row>
    <row r="316" spans="1:8" x14ac:dyDescent="0.3">
      <c r="A316" s="15" t="s">
        <v>8</v>
      </c>
      <c r="B316" s="4">
        <v>183</v>
      </c>
      <c r="C316" s="4">
        <v>201</v>
      </c>
      <c r="D316" s="4">
        <v>163</v>
      </c>
      <c r="E316" s="4">
        <v>191</v>
      </c>
      <c r="F316" s="4">
        <f t="shared" si="184"/>
        <v>738</v>
      </c>
      <c r="G316" s="4">
        <v>0</v>
      </c>
      <c r="H316" s="7">
        <f t="shared" si="185"/>
        <v>4</v>
      </c>
    </row>
    <row r="317" spans="1:8" x14ac:dyDescent="0.3">
      <c r="A317" s="15" t="s">
        <v>9</v>
      </c>
      <c r="B317" s="4">
        <v>157</v>
      </c>
      <c r="C317" s="4">
        <v>173</v>
      </c>
      <c r="D317" s="4">
        <v>180</v>
      </c>
      <c r="E317" s="4">
        <v>159</v>
      </c>
      <c r="F317" s="4">
        <f t="shared" si="184"/>
        <v>669</v>
      </c>
      <c r="G317" s="4">
        <v>0</v>
      </c>
      <c r="H317" s="7">
        <f t="shared" si="185"/>
        <v>4</v>
      </c>
    </row>
    <row r="318" spans="1:8" x14ac:dyDescent="0.3">
      <c r="A318" s="15" t="s">
        <v>10</v>
      </c>
      <c r="B318" s="4">
        <v>202</v>
      </c>
      <c r="C318" s="4">
        <v>188</v>
      </c>
      <c r="D318" s="4">
        <v>159</v>
      </c>
      <c r="E318" s="4">
        <v>213</v>
      </c>
      <c r="F318" s="4">
        <f t="shared" si="184"/>
        <v>762</v>
      </c>
      <c r="G318" s="4">
        <v>2</v>
      </c>
      <c r="H318" s="7">
        <f t="shared" si="185"/>
        <v>4</v>
      </c>
    </row>
    <row r="319" spans="1:8" x14ac:dyDescent="0.3">
      <c r="A319" s="15" t="s">
        <v>11</v>
      </c>
      <c r="B319" s="4">
        <v>191</v>
      </c>
      <c r="C319" s="4">
        <v>223</v>
      </c>
      <c r="D319" s="4">
        <v>173</v>
      </c>
      <c r="E319" s="4">
        <v>176</v>
      </c>
      <c r="F319" s="4">
        <f t="shared" si="184"/>
        <v>763</v>
      </c>
      <c r="G319" s="4">
        <v>2</v>
      </c>
      <c r="H319" s="7">
        <f t="shared" si="185"/>
        <v>4</v>
      </c>
    </row>
    <row r="320" spans="1:8" x14ac:dyDescent="0.3">
      <c r="A320" s="15" t="s">
        <v>12</v>
      </c>
      <c r="B320" s="4"/>
      <c r="C320" s="4"/>
      <c r="D320" s="4"/>
      <c r="E320" s="4"/>
      <c r="F320" s="4"/>
      <c r="G320" s="4" t="s">
        <v>21</v>
      </c>
      <c r="H320" s="7">
        <f t="shared" si="185"/>
        <v>0</v>
      </c>
    </row>
    <row r="321" spans="1:8" x14ac:dyDescent="0.3">
      <c r="A321" s="15" t="s">
        <v>58</v>
      </c>
      <c r="B321" s="4">
        <v>223</v>
      </c>
      <c r="C321" s="4">
        <v>157</v>
      </c>
      <c r="D321" s="4">
        <v>171</v>
      </c>
      <c r="E321" s="4">
        <v>224</v>
      </c>
      <c r="F321" s="4">
        <f t="shared" si="184"/>
        <v>775</v>
      </c>
      <c r="G321" s="4">
        <v>2</v>
      </c>
      <c r="H321" s="7">
        <f t="shared" si="185"/>
        <v>4</v>
      </c>
    </row>
    <row r="322" spans="1:8" x14ac:dyDescent="0.3">
      <c r="A322" s="15" t="s">
        <v>13</v>
      </c>
      <c r="B322" s="4"/>
      <c r="C322" s="4"/>
      <c r="D322" s="4"/>
      <c r="E322" s="4"/>
      <c r="F322" s="4">
        <f t="shared" si="184"/>
        <v>0</v>
      </c>
      <c r="G322" s="4">
        <v>0</v>
      </c>
      <c r="H322" s="7">
        <f t="shared" si="185"/>
        <v>0</v>
      </c>
    </row>
    <row r="323" spans="1:8" x14ac:dyDescent="0.3">
      <c r="A323" s="15" t="s">
        <v>90</v>
      </c>
      <c r="B323" s="4">
        <v>153</v>
      </c>
      <c r="C323" s="4">
        <v>180</v>
      </c>
      <c r="D323" s="4">
        <v>149</v>
      </c>
      <c r="E323" s="4">
        <v>168</v>
      </c>
      <c r="F323" s="4">
        <f t="shared" si="184"/>
        <v>650</v>
      </c>
      <c r="G323" s="4">
        <v>1</v>
      </c>
      <c r="H323" s="7">
        <f t="shared" si="185"/>
        <v>4</v>
      </c>
    </row>
    <row r="324" spans="1:8" x14ac:dyDescent="0.3">
      <c r="A324" s="15" t="s">
        <v>22</v>
      </c>
      <c r="B324" s="4"/>
      <c r="C324" s="4"/>
      <c r="D324" s="4"/>
      <c r="E324" s="4"/>
      <c r="F324" s="4"/>
      <c r="G324" s="4"/>
      <c r="H324" s="7">
        <f t="shared" si="185"/>
        <v>0</v>
      </c>
    </row>
    <row r="325" spans="1:8" x14ac:dyDescent="0.3">
      <c r="A325" s="15" t="s">
        <v>23</v>
      </c>
      <c r="B325" s="4"/>
      <c r="C325" s="4"/>
      <c r="D325" s="4"/>
      <c r="E325" s="4"/>
      <c r="F325" s="4"/>
      <c r="G325" s="4"/>
      <c r="H325" s="7">
        <f t="shared" si="185"/>
        <v>0</v>
      </c>
    </row>
    <row r="326" spans="1:8" ht="15" thickBot="1" x14ac:dyDescent="0.35">
      <c r="A326" s="16" t="s">
        <v>113</v>
      </c>
      <c r="B326" s="10"/>
      <c r="C326" s="10"/>
      <c r="D326" s="10"/>
      <c r="E326" s="10"/>
      <c r="F326" s="10"/>
      <c r="G326" s="10"/>
      <c r="H326" s="11">
        <f t="shared" si="185"/>
        <v>0</v>
      </c>
    </row>
    <row r="327" spans="1:8" ht="15" thickBot="1" x14ac:dyDescent="0.35">
      <c r="A327" s="13" t="s">
        <v>43</v>
      </c>
      <c r="B327" s="17">
        <f>SUM(B314:B326)</f>
        <v>1542</v>
      </c>
      <c r="C327" s="17">
        <f t="shared" ref="C327" si="186">SUM(C314:C326)</f>
        <v>1504</v>
      </c>
      <c r="D327" s="17">
        <f t="shared" ref="D327" si="187">SUM(D314:D326)</f>
        <v>1465</v>
      </c>
      <c r="E327" s="17">
        <f t="shared" ref="E327" si="188">SUM(E314:E326)</f>
        <v>1596</v>
      </c>
      <c r="F327" s="17">
        <f t="shared" ref="F327" si="189">SUM(F314:F326)</f>
        <v>6107</v>
      </c>
      <c r="G327" s="17">
        <f>SUM(G314:G326)</f>
        <v>10</v>
      </c>
      <c r="H327" s="18">
        <f t="shared" ref="H327" si="190">SUM(H314:H326)</f>
        <v>32</v>
      </c>
    </row>
    <row r="328" spans="1:8" ht="15" thickBot="1" x14ac:dyDescent="0.35"/>
    <row r="329" spans="1:8" x14ac:dyDescent="0.3">
      <c r="A329" s="20">
        <v>41335</v>
      </c>
      <c r="B329" s="21"/>
      <c r="C329" s="21" t="s">
        <v>20</v>
      </c>
      <c r="D329" s="21"/>
      <c r="E329" s="21" t="s">
        <v>104</v>
      </c>
      <c r="F329" s="21"/>
      <c r="G329" s="21">
        <v>14</v>
      </c>
      <c r="H329" s="22">
        <v>6</v>
      </c>
    </row>
    <row r="330" spans="1:8" ht="15" thickBot="1" x14ac:dyDescent="0.35">
      <c r="A330" s="12" t="s">
        <v>38</v>
      </c>
      <c r="B330" s="23"/>
      <c r="C330" s="23"/>
      <c r="D330" s="23"/>
      <c r="E330" s="23"/>
      <c r="F330" s="23"/>
      <c r="G330" s="23" t="s">
        <v>44</v>
      </c>
      <c r="H330" s="24">
        <f>G329-(G345/2)</f>
        <v>3</v>
      </c>
    </row>
    <row r="331" spans="1:8" ht="15" thickBot="1" x14ac:dyDescent="0.35">
      <c r="A331" s="25"/>
      <c r="B331" s="25" t="s">
        <v>0</v>
      </c>
      <c r="C331" s="25" t="s">
        <v>1</v>
      </c>
      <c r="D331" s="25" t="s">
        <v>2</v>
      </c>
      <c r="E331" s="25" t="s">
        <v>3</v>
      </c>
      <c r="F331" s="25" t="s">
        <v>4</v>
      </c>
      <c r="G331" s="25" t="s">
        <v>5</v>
      </c>
      <c r="H331" s="25" t="s">
        <v>42</v>
      </c>
    </row>
    <row r="332" spans="1:8" x14ac:dyDescent="0.3">
      <c r="A332" s="19" t="s">
        <v>6</v>
      </c>
      <c r="B332" s="5">
        <v>206</v>
      </c>
      <c r="C332" s="5">
        <v>221</v>
      </c>
      <c r="D332" s="5">
        <v>235</v>
      </c>
      <c r="E332" s="5">
        <v>179</v>
      </c>
      <c r="F332" s="5">
        <f t="shared" ref="F332:F341" si="191">SUM(B332:E332)</f>
        <v>841</v>
      </c>
      <c r="G332" s="5">
        <v>3</v>
      </c>
      <c r="H332" s="6">
        <f t="shared" ref="H332:H344" si="192">COUNT(B332:E332)</f>
        <v>4</v>
      </c>
    </row>
    <row r="333" spans="1:8" x14ac:dyDescent="0.3">
      <c r="A333" s="15" t="s">
        <v>7</v>
      </c>
      <c r="B333" s="4">
        <v>189</v>
      </c>
      <c r="C333" s="4">
        <v>200</v>
      </c>
      <c r="D333" s="4">
        <v>225</v>
      </c>
      <c r="E333" s="4">
        <v>169</v>
      </c>
      <c r="F333" s="4">
        <f t="shared" si="191"/>
        <v>783</v>
      </c>
      <c r="G333" s="4">
        <v>4</v>
      </c>
      <c r="H333" s="7">
        <f t="shared" si="192"/>
        <v>4</v>
      </c>
    </row>
    <row r="334" spans="1:8" x14ac:dyDescent="0.3">
      <c r="A334" s="15" t="s">
        <v>8</v>
      </c>
      <c r="B334" s="4">
        <v>171</v>
      </c>
      <c r="C334" s="4">
        <v>157</v>
      </c>
      <c r="D334" s="4">
        <v>179</v>
      </c>
      <c r="E334" s="4">
        <v>237</v>
      </c>
      <c r="F334" s="4">
        <f t="shared" si="191"/>
        <v>744</v>
      </c>
      <c r="G334" s="4">
        <v>2</v>
      </c>
      <c r="H334" s="7">
        <f t="shared" si="192"/>
        <v>4</v>
      </c>
    </row>
    <row r="335" spans="1:8" x14ac:dyDescent="0.3">
      <c r="A335" s="15" t="s">
        <v>9</v>
      </c>
      <c r="B335" s="4">
        <v>142</v>
      </c>
      <c r="C335" s="4"/>
      <c r="D335" s="4"/>
      <c r="E335" s="4"/>
      <c r="F335" s="4">
        <f t="shared" si="191"/>
        <v>142</v>
      </c>
      <c r="G335" s="4">
        <v>0</v>
      </c>
      <c r="H335" s="7">
        <f t="shared" si="192"/>
        <v>1</v>
      </c>
    </row>
    <row r="336" spans="1:8" x14ac:dyDescent="0.3">
      <c r="A336" s="15" t="s">
        <v>10</v>
      </c>
      <c r="B336" s="4">
        <v>178</v>
      </c>
      <c r="C336" s="4">
        <v>170</v>
      </c>
      <c r="D336" s="4">
        <v>148</v>
      </c>
      <c r="E336" s="4">
        <v>157</v>
      </c>
      <c r="F336" s="4">
        <f t="shared" si="191"/>
        <v>653</v>
      </c>
      <c r="G336" s="4">
        <v>3</v>
      </c>
      <c r="H336" s="7">
        <f t="shared" si="192"/>
        <v>4</v>
      </c>
    </row>
    <row r="337" spans="1:8" x14ac:dyDescent="0.3">
      <c r="A337" s="15" t="s">
        <v>11</v>
      </c>
      <c r="B337" s="4">
        <v>172</v>
      </c>
      <c r="C337" s="4">
        <v>167</v>
      </c>
      <c r="D337" s="4">
        <v>185</v>
      </c>
      <c r="E337" s="4">
        <v>157</v>
      </c>
      <c r="F337" s="4">
        <f t="shared" si="191"/>
        <v>681</v>
      </c>
      <c r="G337" s="4">
        <v>2</v>
      </c>
      <c r="H337" s="7">
        <f t="shared" si="192"/>
        <v>4</v>
      </c>
    </row>
    <row r="338" spans="1:8" x14ac:dyDescent="0.3">
      <c r="A338" s="15" t="s">
        <v>12</v>
      </c>
      <c r="B338" s="4"/>
      <c r="C338" s="4">
        <v>158</v>
      </c>
      <c r="D338" s="4">
        <v>178</v>
      </c>
      <c r="E338" s="4">
        <v>161</v>
      </c>
      <c r="F338" s="4">
        <f t="shared" si="191"/>
        <v>497</v>
      </c>
      <c r="G338" s="4">
        <v>2</v>
      </c>
      <c r="H338" s="7">
        <f t="shared" si="192"/>
        <v>3</v>
      </c>
    </row>
    <row r="339" spans="1:8" x14ac:dyDescent="0.3">
      <c r="A339" s="15" t="s">
        <v>58</v>
      </c>
      <c r="B339" s="4">
        <v>177</v>
      </c>
      <c r="C339" s="4">
        <v>221</v>
      </c>
      <c r="D339" s="4">
        <v>161</v>
      </c>
      <c r="E339" s="4">
        <v>183</v>
      </c>
      <c r="F339" s="4">
        <f t="shared" si="191"/>
        <v>742</v>
      </c>
      <c r="G339" s="4">
        <v>2</v>
      </c>
      <c r="H339" s="7">
        <f t="shared" si="192"/>
        <v>4</v>
      </c>
    </row>
    <row r="340" spans="1:8" x14ac:dyDescent="0.3">
      <c r="A340" s="15" t="s">
        <v>13</v>
      </c>
      <c r="B340" s="4"/>
      <c r="C340" s="4"/>
      <c r="D340" s="4"/>
      <c r="E340" s="4"/>
      <c r="F340" s="4">
        <f t="shared" si="191"/>
        <v>0</v>
      </c>
      <c r="G340" s="4">
        <v>0</v>
      </c>
      <c r="H340" s="7">
        <f t="shared" si="192"/>
        <v>0</v>
      </c>
    </row>
    <row r="341" spans="1:8" x14ac:dyDescent="0.3">
      <c r="A341" s="15" t="s">
        <v>90</v>
      </c>
      <c r="B341" s="4">
        <v>226</v>
      </c>
      <c r="C341" s="4">
        <v>236</v>
      </c>
      <c r="D341" s="4">
        <v>203</v>
      </c>
      <c r="E341" s="4">
        <v>266</v>
      </c>
      <c r="F341" s="4">
        <f t="shared" si="191"/>
        <v>931</v>
      </c>
      <c r="G341" s="4">
        <v>4</v>
      </c>
      <c r="H341" s="7">
        <f t="shared" si="192"/>
        <v>4</v>
      </c>
    </row>
    <row r="342" spans="1:8" x14ac:dyDescent="0.3">
      <c r="A342" s="15" t="s">
        <v>22</v>
      </c>
      <c r="B342" s="4"/>
      <c r="C342" s="4"/>
      <c r="D342" s="4"/>
      <c r="E342" s="4"/>
      <c r="F342" s="4"/>
      <c r="G342" s="4"/>
      <c r="H342" s="7">
        <f t="shared" si="192"/>
        <v>0</v>
      </c>
    </row>
    <row r="343" spans="1:8" x14ac:dyDescent="0.3">
      <c r="A343" s="15" t="s">
        <v>23</v>
      </c>
      <c r="B343" s="4"/>
      <c r="C343" s="4"/>
      <c r="D343" s="4"/>
      <c r="E343" s="4"/>
      <c r="F343" s="4"/>
      <c r="G343" s="4"/>
      <c r="H343" s="7">
        <f t="shared" si="192"/>
        <v>0</v>
      </c>
    </row>
    <row r="344" spans="1:8" ht="15" thickBot="1" x14ac:dyDescent="0.35">
      <c r="A344" s="16" t="s">
        <v>113</v>
      </c>
      <c r="B344" s="10"/>
      <c r="C344" s="10"/>
      <c r="D344" s="10"/>
      <c r="E344" s="10"/>
      <c r="F344" s="10"/>
      <c r="G344" s="10"/>
      <c r="H344" s="11">
        <f t="shared" si="192"/>
        <v>0</v>
      </c>
    </row>
    <row r="345" spans="1:8" ht="15" thickBot="1" x14ac:dyDescent="0.35">
      <c r="A345" s="13" t="s">
        <v>43</v>
      </c>
      <c r="B345" s="17">
        <f>SUM(B332:B344)</f>
        <v>1461</v>
      </c>
      <c r="C345" s="17">
        <f t="shared" ref="C345" si="193">SUM(C332:C344)</f>
        <v>1530</v>
      </c>
      <c r="D345" s="17">
        <f t="shared" ref="D345" si="194">SUM(D332:D344)</f>
        <v>1514</v>
      </c>
      <c r="E345" s="17">
        <f t="shared" ref="E345" si="195">SUM(E332:E344)</f>
        <v>1509</v>
      </c>
      <c r="F345" s="17">
        <f t="shared" ref="F345" si="196">SUM(F332:F344)</f>
        <v>6014</v>
      </c>
      <c r="G345" s="17">
        <f>SUM(G332:G344)</f>
        <v>22</v>
      </c>
      <c r="H345" s="18">
        <f t="shared" ref="H345" si="197">SUM(H332:H344)</f>
        <v>32</v>
      </c>
    </row>
    <row r="346" spans="1:8" ht="15" thickBot="1" x14ac:dyDescent="0.35"/>
    <row r="347" spans="1:8" x14ac:dyDescent="0.3">
      <c r="A347" s="20">
        <v>41349</v>
      </c>
      <c r="B347" s="21"/>
      <c r="C347" s="21" t="s">
        <v>91</v>
      </c>
      <c r="D347" s="21"/>
      <c r="E347" s="21" t="s">
        <v>104</v>
      </c>
      <c r="F347" s="21"/>
      <c r="G347" s="21">
        <v>11</v>
      </c>
      <c r="H347" s="22">
        <v>9</v>
      </c>
    </row>
    <row r="348" spans="1:8" ht="15" thickBot="1" x14ac:dyDescent="0.35">
      <c r="A348" s="12" t="s">
        <v>39</v>
      </c>
      <c r="B348" s="23"/>
      <c r="C348" s="23"/>
      <c r="D348" s="23"/>
      <c r="E348" s="23"/>
      <c r="F348" s="23"/>
      <c r="G348" s="23" t="s">
        <v>44</v>
      </c>
      <c r="H348" s="24">
        <f>G347-(G363/2)</f>
        <v>3</v>
      </c>
    </row>
    <row r="349" spans="1:8" ht="15" thickBot="1" x14ac:dyDescent="0.35">
      <c r="A349" s="25"/>
      <c r="B349" s="25" t="s">
        <v>0</v>
      </c>
      <c r="C349" s="25" t="s">
        <v>1</v>
      </c>
      <c r="D349" s="25" t="s">
        <v>2</v>
      </c>
      <c r="E349" s="25" t="s">
        <v>3</v>
      </c>
      <c r="F349" s="25" t="s">
        <v>4</v>
      </c>
      <c r="G349" s="25" t="s">
        <v>5</v>
      </c>
      <c r="H349" s="25" t="s">
        <v>42</v>
      </c>
    </row>
    <row r="350" spans="1:8" x14ac:dyDescent="0.3">
      <c r="A350" s="19" t="s">
        <v>6</v>
      </c>
      <c r="B350" s="5">
        <v>210</v>
      </c>
      <c r="C350" s="5">
        <v>201</v>
      </c>
      <c r="D350" s="5">
        <v>245</v>
      </c>
      <c r="E350" s="5">
        <v>235</v>
      </c>
      <c r="F350" s="5">
        <f t="shared" ref="F350:F361" si="198">SUM(B350:E350)</f>
        <v>891</v>
      </c>
      <c r="G350" s="5">
        <v>3</v>
      </c>
      <c r="H350" s="6">
        <f t="shared" ref="H350:H362" si="199">COUNT(B350:E350)</f>
        <v>4</v>
      </c>
    </row>
    <row r="351" spans="1:8" x14ac:dyDescent="0.3">
      <c r="A351" s="15" t="s">
        <v>7</v>
      </c>
      <c r="B351" s="4">
        <v>190</v>
      </c>
      <c r="C351" s="4">
        <v>206</v>
      </c>
      <c r="D351" s="4">
        <v>174</v>
      </c>
      <c r="E351" s="4">
        <v>203</v>
      </c>
      <c r="F351" s="4">
        <f t="shared" si="198"/>
        <v>773</v>
      </c>
      <c r="G351" s="4">
        <v>3</v>
      </c>
      <c r="H351" s="7">
        <f t="shared" si="199"/>
        <v>4</v>
      </c>
    </row>
    <row r="352" spans="1:8" x14ac:dyDescent="0.3">
      <c r="A352" s="15" t="s">
        <v>8</v>
      </c>
      <c r="B352" s="4">
        <v>183</v>
      </c>
      <c r="C352" s="4">
        <v>190</v>
      </c>
      <c r="D352" s="4">
        <v>191</v>
      </c>
      <c r="E352" s="4">
        <v>220</v>
      </c>
      <c r="F352" s="4">
        <f t="shared" si="198"/>
        <v>784</v>
      </c>
      <c r="G352" s="4">
        <v>2</v>
      </c>
      <c r="H352" s="7">
        <f t="shared" si="199"/>
        <v>4</v>
      </c>
    </row>
    <row r="353" spans="1:8" x14ac:dyDescent="0.3">
      <c r="A353" s="15" t="s">
        <v>9</v>
      </c>
      <c r="B353" s="4">
        <v>214</v>
      </c>
      <c r="C353" s="4">
        <v>206</v>
      </c>
      <c r="D353" s="4">
        <v>174</v>
      </c>
      <c r="E353" s="4">
        <v>181</v>
      </c>
      <c r="F353" s="4">
        <f t="shared" si="198"/>
        <v>775</v>
      </c>
      <c r="G353" s="4">
        <v>2</v>
      </c>
      <c r="H353" s="7">
        <f t="shared" si="199"/>
        <v>4</v>
      </c>
    </row>
    <row r="354" spans="1:8" x14ac:dyDescent="0.3">
      <c r="A354" s="15" t="s">
        <v>10</v>
      </c>
      <c r="B354" s="4">
        <v>193</v>
      </c>
      <c r="C354" s="4">
        <v>148</v>
      </c>
      <c r="D354" s="4">
        <v>170</v>
      </c>
      <c r="E354" s="4">
        <v>173</v>
      </c>
      <c r="F354" s="4">
        <f t="shared" si="198"/>
        <v>684</v>
      </c>
      <c r="G354" s="4">
        <v>3</v>
      </c>
      <c r="H354" s="7">
        <f t="shared" si="199"/>
        <v>4</v>
      </c>
    </row>
    <row r="355" spans="1:8" x14ac:dyDescent="0.3">
      <c r="A355" s="15" t="s">
        <v>11</v>
      </c>
      <c r="B355" s="4">
        <v>171</v>
      </c>
      <c r="C355" s="4">
        <v>171</v>
      </c>
      <c r="D355" s="4">
        <v>203</v>
      </c>
      <c r="E355" s="4">
        <v>237</v>
      </c>
      <c r="F355" s="4">
        <f t="shared" si="198"/>
        <v>782</v>
      </c>
      <c r="G355" s="4">
        <v>0</v>
      </c>
      <c r="H355" s="7">
        <f t="shared" si="199"/>
        <v>4</v>
      </c>
    </row>
    <row r="356" spans="1:8" x14ac:dyDescent="0.3">
      <c r="A356" s="15" t="s">
        <v>12</v>
      </c>
      <c r="B356" s="4"/>
      <c r="C356" s="4"/>
      <c r="D356" s="4"/>
      <c r="E356" s="4"/>
      <c r="F356" s="4">
        <f t="shared" si="198"/>
        <v>0</v>
      </c>
      <c r="G356" s="4">
        <v>0</v>
      </c>
      <c r="H356" s="7">
        <f t="shared" si="199"/>
        <v>0</v>
      </c>
    </row>
    <row r="357" spans="1:8" x14ac:dyDescent="0.3">
      <c r="A357" s="15" t="s">
        <v>58</v>
      </c>
      <c r="B357" s="4">
        <v>184</v>
      </c>
      <c r="C357" s="4">
        <v>203</v>
      </c>
      <c r="D357" s="4">
        <v>173</v>
      </c>
      <c r="E357" s="4">
        <v>205</v>
      </c>
      <c r="F357" s="4">
        <f t="shared" si="198"/>
        <v>765</v>
      </c>
      <c r="G357" s="4">
        <v>0</v>
      </c>
      <c r="H357" s="7">
        <f t="shared" si="199"/>
        <v>4</v>
      </c>
    </row>
    <row r="358" spans="1:8" x14ac:dyDescent="0.3">
      <c r="A358" s="15" t="s">
        <v>13</v>
      </c>
      <c r="B358" s="4"/>
      <c r="C358" s="4"/>
      <c r="D358" s="4"/>
      <c r="E358" s="4"/>
      <c r="F358" s="4">
        <f t="shared" si="198"/>
        <v>0</v>
      </c>
      <c r="G358" s="4" t="s">
        <v>21</v>
      </c>
      <c r="H358" s="7">
        <f t="shared" si="199"/>
        <v>0</v>
      </c>
    </row>
    <row r="359" spans="1:8" x14ac:dyDescent="0.3">
      <c r="A359" s="15" t="s">
        <v>90</v>
      </c>
      <c r="B359" s="4">
        <v>204</v>
      </c>
      <c r="C359" s="4">
        <v>212</v>
      </c>
      <c r="D359" s="4">
        <v>170</v>
      </c>
      <c r="E359" s="4">
        <v>186</v>
      </c>
      <c r="F359" s="4">
        <f t="shared" si="198"/>
        <v>772</v>
      </c>
      <c r="G359" s="4">
        <v>3</v>
      </c>
      <c r="H359" s="7">
        <f t="shared" si="199"/>
        <v>4</v>
      </c>
    </row>
    <row r="360" spans="1:8" x14ac:dyDescent="0.3">
      <c r="A360" s="15" t="s">
        <v>22</v>
      </c>
      <c r="B360" s="4"/>
      <c r="C360" s="4"/>
      <c r="D360" s="4"/>
      <c r="E360" s="4"/>
      <c r="F360" s="4">
        <f t="shared" si="198"/>
        <v>0</v>
      </c>
      <c r="G360" s="4"/>
      <c r="H360" s="7">
        <f t="shared" si="199"/>
        <v>0</v>
      </c>
    </row>
    <row r="361" spans="1:8" x14ac:dyDescent="0.3">
      <c r="A361" s="15" t="s">
        <v>23</v>
      </c>
      <c r="B361" s="4"/>
      <c r="C361" s="4"/>
      <c r="D361" s="4"/>
      <c r="E361" s="4"/>
      <c r="F361" s="4">
        <f t="shared" si="198"/>
        <v>0</v>
      </c>
      <c r="G361" s="4">
        <v>0</v>
      </c>
      <c r="H361" s="7">
        <f t="shared" si="199"/>
        <v>0</v>
      </c>
    </row>
    <row r="362" spans="1:8" ht="15" thickBot="1" x14ac:dyDescent="0.35">
      <c r="A362" s="16" t="s">
        <v>113</v>
      </c>
      <c r="B362" s="10"/>
      <c r="C362" s="10"/>
      <c r="D362" s="10"/>
      <c r="E362" s="10"/>
      <c r="F362" s="10"/>
      <c r="G362" s="10"/>
      <c r="H362" s="11">
        <f t="shared" si="199"/>
        <v>0</v>
      </c>
    </row>
    <row r="363" spans="1:8" ht="15" thickBot="1" x14ac:dyDescent="0.35">
      <c r="A363" s="13" t="s">
        <v>43</v>
      </c>
      <c r="B363" s="17">
        <f>SUM(B350:B362)</f>
        <v>1549</v>
      </c>
      <c r="C363" s="17">
        <f t="shared" ref="C363" si="200">SUM(C350:C362)</f>
        <v>1537</v>
      </c>
      <c r="D363" s="17">
        <f t="shared" ref="D363" si="201">SUM(D350:D362)</f>
        <v>1500</v>
      </c>
      <c r="E363" s="17">
        <f t="shared" ref="E363" si="202">SUM(E350:E362)</f>
        <v>1640</v>
      </c>
      <c r="F363" s="17">
        <f t="shared" ref="F363" si="203">SUM(F350:F362)</f>
        <v>6226</v>
      </c>
      <c r="G363" s="17">
        <f>SUM(G350:G362)</f>
        <v>16</v>
      </c>
      <c r="H363" s="18">
        <f t="shared" ref="H363" si="204">SUM(H350:H362)</f>
        <v>32</v>
      </c>
    </row>
    <row r="364" spans="1:8" ht="15" thickBot="1" x14ac:dyDescent="0.35"/>
    <row r="365" spans="1:8" x14ac:dyDescent="0.3">
      <c r="A365" s="20">
        <v>41370</v>
      </c>
      <c r="B365" s="21"/>
      <c r="C365" s="21" t="s">
        <v>109</v>
      </c>
      <c r="D365" s="21"/>
      <c r="E365" s="21" t="s">
        <v>110</v>
      </c>
      <c r="F365" s="21"/>
      <c r="G365" s="21">
        <v>11</v>
      </c>
      <c r="H365" s="22">
        <v>9</v>
      </c>
    </row>
    <row r="366" spans="1:8" ht="15" thickBot="1" x14ac:dyDescent="0.35">
      <c r="A366" s="12" t="s">
        <v>40</v>
      </c>
      <c r="B366" s="23"/>
      <c r="C366" s="23"/>
      <c r="D366" s="23"/>
      <c r="E366" s="23"/>
      <c r="F366" s="23"/>
      <c r="G366" s="23" t="s">
        <v>44</v>
      </c>
      <c r="H366" s="24">
        <f>G365-(G381/2)</f>
        <v>3</v>
      </c>
    </row>
    <row r="367" spans="1:8" ht="15" thickBot="1" x14ac:dyDescent="0.35">
      <c r="A367" s="25"/>
      <c r="B367" s="25" t="s">
        <v>0</v>
      </c>
      <c r="C367" s="25" t="s">
        <v>1</v>
      </c>
      <c r="D367" s="25" t="s">
        <v>2</v>
      </c>
      <c r="E367" s="25" t="s">
        <v>3</v>
      </c>
      <c r="F367" s="25" t="s">
        <v>4</v>
      </c>
      <c r="G367" s="25" t="s">
        <v>5</v>
      </c>
      <c r="H367" s="25" t="s">
        <v>42</v>
      </c>
    </row>
    <row r="368" spans="1:8" x14ac:dyDescent="0.3">
      <c r="A368" s="19" t="s">
        <v>6</v>
      </c>
      <c r="B368" s="5">
        <v>151</v>
      </c>
      <c r="C368" s="5">
        <v>211</v>
      </c>
      <c r="D368" s="5">
        <v>235</v>
      </c>
      <c r="E368" s="5">
        <v>200</v>
      </c>
      <c r="F368" s="5">
        <f t="shared" ref="F368:F379" si="205">SUM(B368:E368)</f>
        <v>797</v>
      </c>
      <c r="G368" s="5">
        <v>3</v>
      </c>
      <c r="H368" s="6">
        <f t="shared" ref="H368:H380" si="206">COUNT(B368:E368)</f>
        <v>4</v>
      </c>
    </row>
    <row r="369" spans="1:8" x14ac:dyDescent="0.3">
      <c r="A369" s="15" t="s">
        <v>7</v>
      </c>
      <c r="B369" s="4">
        <v>241</v>
      </c>
      <c r="C369" s="4">
        <v>141</v>
      </c>
      <c r="D369" s="4">
        <v>156</v>
      </c>
      <c r="E369" s="4">
        <v>175</v>
      </c>
      <c r="F369" s="4">
        <f t="shared" si="205"/>
        <v>713</v>
      </c>
      <c r="G369" s="4">
        <v>2</v>
      </c>
      <c r="H369" s="7">
        <f t="shared" si="206"/>
        <v>4</v>
      </c>
    </row>
    <row r="370" spans="1:8" x14ac:dyDescent="0.3">
      <c r="A370" s="15" t="s">
        <v>8</v>
      </c>
      <c r="B370" s="4"/>
      <c r="C370" s="4"/>
      <c r="D370" s="4"/>
      <c r="E370" s="4"/>
      <c r="F370" s="4">
        <f t="shared" si="205"/>
        <v>0</v>
      </c>
      <c r="G370" s="4">
        <v>0</v>
      </c>
      <c r="H370" s="7">
        <f t="shared" si="206"/>
        <v>0</v>
      </c>
    </row>
    <row r="371" spans="1:8" x14ac:dyDescent="0.3">
      <c r="A371" s="15" t="s">
        <v>9</v>
      </c>
      <c r="B371" s="4">
        <v>155</v>
      </c>
      <c r="C371" s="4">
        <v>159</v>
      </c>
      <c r="D371" s="4">
        <v>147</v>
      </c>
      <c r="E371" s="4">
        <v>162</v>
      </c>
      <c r="F371" s="4">
        <f t="shared" si="205"/>
        <v>623</v>
      </c>
      <c r="G371" s="4">
        <v>1</v>
      </c>
      <c r="H371" s="7">
        <f t="shared" si="206"/>
        <v>4</v>
      </c>
    </row>
    <row r="372" spans="1:8" x14ac:dyDescent="0.3">
      <c r="A372" s="15" t="s">
        <v>10</v>
      </c>
      <c r="B372" s="4">
        <v>167</v>
      </c>
      <c r="C372" s="4">
        <v>200</v>
      </c>
      <c r="D372" s="4">
        <v>201</v>
      </c>
      <c r="E372" s="4">
        <v>180</v>
      </c>
      <c r="F372" s="4">
        <f t="shared" si="205"/>
        <v>748</v>
      </c>
      <c r="G372" s="4">
        <v>3</v>
      </c>
      <c r="H372" s="7">
        <f t="shared" si="206"/>
        <v>4</v>
      </c>
    </row>
    <row r="373" spans="1:8" x14ac:dyDescent="0.3">
      <c r="A373" s="15" t="s">
        <v>11</v>
      </c>
      <c r="B373" s="4">
        <v>164</v>
      </c>
      <c r="C373" s="4">
        <v>198</v>
      </c>
      <c r="D373" s="4">
        <v>182</v>
      </c>
      <c r="E373" s="4">
        <v>159</v>
      </c>
      <c r="F373" s="4">
        <f t="shared" si="205"/>
        <v>703</v>
      </c>
      <c r="G373" s="4">
        <v>2</v>
      </c>
      <c r="H373" s="7">
        <f t="shared" si="206"/>
        <v>4</v>
      </c>
    </row>
    <row r="374" spans="1:8" x14ac:dyDescent="0.3">
      <c r="A374" s="15" t="s">
        <v>12</v>
      </c>
      <c r="B374" s="4">
        <v>128</v>
      </c>
      <c r="C374" s="4">
        <v>169</v>
      </c>
      <c r="D374" s="4">
        <v>140</v>
      </c>
      <c r="E374" s="4">
        <v>154</v>
      </c>
      <c r="F374" s="4">
        <f t="shared" si="205"/>
        <v>591</v>
      </c>
      <c r="G374" s="4">
        <v>1</v>
      </c>
      <c r="H374" s="7">
        <f t="shared" si="206"/>
        <v>4</v>
      </c>
    </row>
    <row r="375" spans="1:8" x14ac:dyDescent="0.3">
      <c r="A375" s="15" t="s">
        <v>58</v>
      </c>
      <c r="B375" s="4">
        <v>205</v>
      </c>
      <c r="C375" s="4">
        <v>216</v>
      </c>
      <c r="D375" s="4">
        <v>190</v>
      </c>
      <c r="E375" s="4">
        <v>170</v>
      </c>
      <c r="F375" s="4">
        <f t="shared" si="205"/>
        <v>781</v>
      </c>
      <c r="G375" s="4">
        <v>2</v>
      </c>
      <c r="H375" s="7">
        <f t="shared" si="206"/>
        <v>4</v>
      </c>
    </row>
    <row r="376" spans="1:8" x14ac:dyDescent="0.3">
      <c r="A376" s="15" t="s">
        <v>13</v>
      </c>
      <c r="B376" s="4"/>
      <c r="C376" s="4"/>
      <c r="D376" s="4"/>
      <c r="E376" s="4"/>
      <c r="F376" s="4">
        <f t="shared" si="205"/>
        <v>0</v>
      </c>
      <c r="G376" s="4" t="s">
        <v>21</v>
      </c>
      <c r="H376" s="7">
        <f t="shared" si="206"/>
        <v>0</v>
      </c>
    </row>
    <row r="377" spans="1:8" x14ac:dyDescent="0.3">
      <c r="A377" s="15" t="s">
        <v>90</v>
      </c>
      <c r="B377" s="4">
        <v>176</v>
      </c>
      <c r="C377" s="4">
        <v>160</v>
      </c>
      <c r="D377" s="4">
        <v>203</v>
      </c>
      <c r="E377" s="4">
        <v>139</v>
      </c>
      <c r="F377" s="4">
        <f t="shared" si="205"/>
        <v>678</v>
      </c>
      <c r="G377" s="4">
        <v>2</v>
      </c>
      <c r="H377" s="7">
        <f t="shared" si="206"/>
        <v>4</v>
      </c>
    </row>
    <row r="378" spans="1:8" x14ac:dyDescent="0.3">
      <c r="A378" s="15" t="s">
        <v>22</v>
      </c>
      <c r="B378" s="4"/>
      <c r="C378" s="4"/>
      <c r="D378" s="4"/>
      <c r="E378" s="4"/>
      <c r="F378" s="4">
        <f t="shared" si="205"/>
        <v>0</v>
      </c>
      <c r="G378" s="4"/>
      <c r="H378" s="7">
        <f t="shared" si="206"/>
        <v>0</v>
      </c>
    </row>
    <row r="379" spans="1:8" x14ac:dyDescent="0.3">
      <c r="A379" s="15" t="s">
        <v>23</v>
      </c>
      <c r="B379" s="4"/>
      <c r="C379" s="4"/>
      <c r="D379" s="4"/>
      <c r="E379" s="4"/>
      <c r="F379" s="4">
        <f t="shared" si="205"/>
        <v>0</v>
      </c>
      <c r="G379" s="4">
        <v>0</v>
      </c>
      <c r="H379" s="7">
        <f t="shared" si="206"/>
        <v>0</v>
      </c>
    </row>
    <row r="380" spans="1:8" ht="15" thickBot="1" x14ac:dyDescent="0.35">
      <c r="A380" s="16" t="s">
        <v>113</v>
      </c>
      <c r="B380" s="10"/>
      <c r="C380" s="10"/>
      <c r="D380" s="10"/>
      <c r="E380" s="10"/>
      <c r="F380" s="10"/>
      <c r="G380" s="10"/>
      <c r="H380" s="11">
        <f t="shared" si="206"/>
        <v>0</v>
      </c>
    </row>
    <row r="381" spans="1:8" ht="15" thickBot="1" x14ac:dyDescent="0.35">
      <c r="A381" s="13" t="s">
        <v>43</v>
      </c>
      <c r="B381" s="17">
        <f>SUM(B368:B380)</f>
        <v>1387</v>
      </c>
      <c r="C381" s="17">
        <f t="shared" ref="C381" si="207">SUM(C368:C380)</f>
        <v>1454</v>
      </c>
      <c r="D381" s="17">
        <f t="shared" ref="D381" si="208">SUM(D368:D380)</f>
        <v>1454</v>
      </c>
      <c r="E381" s="17">
        <f t="shared" ref="E381" si="209">SUM(E368:E380)</f>
        <v>1339</v>
      </c>
      <c r="F381" s="17">
        <f t="shared" ref="F381" si="210">SUM(F368:F380)</f>
        <v>5634</v>
      </c>
      <c r="G381" s="17">
        <f>SUM(G368:G380)</f>
        <v>16</v>
      </c>
      <c r="H381" s="18">
        <f t="shared" ref="H381" si="211">SUM(H368:H380)</f>
        <v>32</v>
      </c>
    </row>
    <row r="382" spans="1:8" ht="15" thickBot="1" x14ac:dyDescent="0.35"/>
    <row r="383" spans="1:8" x14ac:dyDescent="0.3">
      <c r="A383" s="20">
        <v>41370</v>
      </c>
      <c r="B383" s="21"/>
      <c r="C383" s="21" t="s">
        <v>111</v>
      </c>
      <c r="D383" s="21"/>
      <c r="E383" s="21" t="s">
        <v>112</v>
      </c>
      <c r="F383" s="21"/>
      <c r="G383" s="21">
        <v>5</v>
      </c>
      <c r="H383" s="22">
        <v>15</v>
      </c>
    </row>
    <row r="384" spans="1:8" ht="15" thickBot="1" x14ac:dyDescent="0.35">
      <c r="A384" s="12" t="s">
        <v>41</v>
      </c>
      <c r="B384" s="23"/>
      <c r="C384" s="23"/>
      <c r="D384" s="23"/>
      <c r="E384" s="23"/>
      <c r="F384" s="23"/>
      <c r="G384" s="23" t="s">
        <v>44</v>
      </c>
      <c r="H384" s="24">
        <f>G383-(G399/2)</f>
        <v>0</v>
      </c>
    </row>
    <row r="385" spans="1:8" ht="15" thickBot="1" x14ac:dyDescent="0.35">
      <c r="A385" s="25"/>
      <c r="B385" s="25" t="s">
        <v>0</v>
      </c>
      <c r="C385" s="25" t="s">
        <v>1</v>
      </c>
      <c r="D385" s="25" t="s">
        <v>2</v>
      </c>
      <c r="E385" s="25" t="s">
        <v>3</v>
      </c>
      <c r="F385" s="25" t="s">
        <v>4</v>
      </c>
      <c r="G385" s="25" t="s">
        <v>5</v>
      </c>
      <c r="H385" s="25" t="s">
        <v>42</v>
      </c>
    </row>
    <row r="386" spans="1:8" x14ac:dyDescent="0.3">
      <c r="A386" s="19" t="s">
        <v>6</v>
      </c>
      <c r="B386" s="5">
        <v>188</v>
      </c>
      <c r="C386" s="5">
        <v>157</v>
      </c>
      <c r="D386" s="5">
        <v>192</v>
      </c>
      <c r="E386" s="5">
        <v>192</v>
      </c>
      <c r="F386" s="5">
        <f t="shared" ref="F386:F398" si="212">SUM(B386:E386)</f>
        <v>729</v>
      </c>
      <c r="G386" s="5">
        <v>2</v>
      </c>
      <c r="H386" s="6">
        <f t="shared" ref="H386:H398" si="213">COUNT(B386:E386)</f>
        <v>4</v>
      </c>
    </row>
    <row r="387" spans="1:8" x14ac:dyDescent="0.3">
      <c r="A387" s="15" t="s">
        <v>7</v>
      </c>
      <c r="B387" s="4">
        <v>181</v>
      </c>
      <c r="C387" s="4">
        <v>136</v>
      </c>
      <c r="D387" s="4">
        <v>185</v>
      </c>
      <c r="E387" s="4">
        <v>180</v>
      </c>
      <c r="F387" s="4">
        <f t="shared" si="212"/>
        <v>682</v>
      </c>
      <c r="G387" s="4">
        <v>3</v>
      </c>
      <c r="H387" s="7">
        <f t="shared" si="213"/>
        <v>4</v>
      </c>
    </row>
    <row r="388" spans="1:8" x14ac:dyDescent="0.3">
      <c r="A388" s="15" t="s">
        <v>8</v>
      </c>
      <c r="B388" s="4"/>
      <c r="C388" s="4"/>
      <c r="D388" s="4"/>
      <c r="E388" s="4"/>
      <c r="F388" s="4">
        <f t="shared" si="212"/>
        <v>0</v>
      </c>
      <c r="G388" s="4">
        <v>0</v>
      </c>
      <c r="H388" s="7">
        <f t="shared" si="213"/>
        <v>0</v>
      </c>
    </row>
    <row r="389" spans="1:8" x14ac:dyDescent="0.3">
      <c r="A389" s="15" t="s">
        <v>9</v>
      </c>
      <c r="B389" s="4">
        <v>125</v>
      </c>
      <c r="C389" s="4">
        <v>159</v>
      </c>
      <c r="D389" s="4">
        <v>117</v>
      </c>
      <c r="E389" s="4"/>
      <c r="F389" s="4">
        <f t="shared" si="212"/>
        <v>401</v>
      </c>
      <c r="G389" s="4">
        <v>0</v>
      </c>
      <c r="H389" s="7">
        <f t="shared" si="213"/>
        <v>3</v>
      </c>
    </row>
    <row r="390" spans="1:8" x14ac:dyDescent="0.3">
      <c r="A390" s="15" t="s">
        <v>10</v>
      </c>
      <c r="B390" s="4">
        <v>161</v>
      </c>
      <c r="C390" s="4">
        <v>130</v>
      </c>
      <c r="D390" s="4">
        <v>189</v>
      </c>
      <c r="E390" s="4">
        <v>135</v>
      </c>
      <c r="F390" s="4">
        <f t="shared" si="212"/>
        <v>615</v>
      </c>
      <c r="G390" s="4">
        <v>2</v>
      </c>
      <c r="H390" s="7">
        <f t="shared" si="213"/>
        <v>4</v>
      </c>
    </row>
    <row r="391" spans="1:8" x14ac:dyDescent="0.3">
      <c r="A391" s="15" t="s">
        <v>11</v>
      </c>
      <c r="B391" s="4">
        <v>123</v>
      </c>
      <c r="C391" s="4">
        <v>144</v>
      </c>
      <c r="D391" s="4">
        <v>169</v>
      </c>
      <c r="E391" s="4">
        <v>159</v>
      </c>
      <c r="F391" s="4">
        <f t="shared" si="212"/>
        <v>595</v>
      </c>
      <c r="G391" s="4">
        <v>0</v>
      </c>
      <c r="H391" s="7">
        <f t="shared" si="213"/>
        <v>4</v>
      </c>
    </row>
    <row r="392" spans="1:8" x14ac:dyDescent="0.3">
      <c r="A392" s="15" t="s">
        <v>12</v>
      </c>
      <c r="B392" s="4"/>
      <c r="C392" s="4"/>
      <c r="D392" s="4">
        <v>120</v>
      </c>
      <c r="E392" s="4">
        <v>157</v>
      </c>
      <c r="F392" s="4">
        <f t="shared" si="212"/>
        <v>277</v>
      </c>
      <c r="G392" s="4">
        <v>0</v>
      </c>
      <c r="H392" s="7">
        <f t="shared" si="213"/>
        <v>2</v>
      </c>
    </row>
    <row r="393" spans="1:8" x14ac:dyDescent="0.3">
      <c r="A393" s="15" t="s">
        <v>58</v>
      </c>
      <c r="B393" s="4">
        <v>168</v>
      </c>
      <c r="C393" s="4">
        <v>171</v>
      </c>
      <c r="D393" s="4">
        <v>199</v>
      </c>
      <c r="E393" s="4">
        <v>180</v>
      </c>
      <c r="F393" s="4">
        <f t="shared" si="212"/>
        <v>718</v>
      </c>
      <c r="G393" s="4">
        <v>0</v>
      </c>
      <c r="H393" s="7">
        <f t="shared" si="213"/>
        <v>4</v>
      </c>
    </row>
    <row r="394" spans="1:8" x14ac:dyDescent="0.3">
      <c r="A394" s="15" t="s">
        <v>13</v>
      </c>
      <c r="B394" s="4"/>
      <c r="C394" s="4"/>
      <c r="D394" s="4"/>
      <c r="E394" s="4"/>
      <c r="F394" s="4">
        <f t="shared" si="212"/>
        <v>0</v>
      </c>
      <c r="G394" s="4">
        <v>0</v>
      </c>
      <c r="H394" s="7">
        <f t="shared" si="213"/>
        <v>0</v>
      </c>
    </row>
    <row r="395" spans="1:8" x14ac:dyDescent="0.3">
      <c r="A395" s="15" t="s">
        <v>90</v>
      </c>
      <c r="B395" s="4">
        <v>163</v>
      </c>
      <c r="C395" s="4">
        <v>206</v>
      </c>
      <c r="D395" s="4">
        <v>176</v>
      </c>
      <c r="E395" s="4">
        <v>173</v>
      </c>
      <c r="F395" s="4">
        <f t="shared" si="212"/>
        <v>718</v>
      </c>
      <c r="G395" s="4">
        <v>3</v>
      </c>
      <c r="H395" s="7">
        <f t="shared" si="213"/>
        <v>4</v>
      </c>
    </row>
    <row r="396" spans="1:8" x14ac:dyDescent="0.3">
      <c r="A396" s="15" t="s">
        <v>22</v>
      </c>
      <c r="B396" s="4"/>
      <c r="C396" s="4"/>
      <c r="D396" s="4"/>
      <c r="E396" s="4"/>
      <c r="F396" s="4">
        <f t="shared" si="212"/>
        <v>0</v>
      </c>
      <c r="G396" s="4"/>
      <c r="H396" s="7">
        <f t="shared" si="213"/>
        <v>0</v>
      </c>
    </row>
    <row r="397" spans="1:8" x14ac:dyDescent="0.3">
      <c r="A397" s="15" t="s">
        <v>23</v>
      </c>
      <c r="B397" s="4"/>
      <c r="C397" s="4"/>
      <c r="D397" s="4"/>
      <c r="E397" s="4"/>
      <c r="F397" s="4">
        <f t="shared" si="212"/>
        <v>0</v>
      </c>
      <c r="G397" s="4"/>
      <c r="H397" s="7">
        <f t="shared" si="213"/>
        <v>0</v>
      </c>
    </row>
    <row r="398" spans="1:8" ht="15" thickBot="1" x14ac:dyDescent="0.35">
      <c r="A398" s="16" t="s">
        <v>113</v>
      </c>
      <c r="B398" s="10">
        <v>148</v>
      </c>
      <c r="C398" s="10">
        <v>126</v>
      </c>
      <c r="D398" s="10"/>
      <c r="E398" s="10">
        <v>145</v>
      </c>
      <c r="F398" s="4">
        <f t="shared" si="212"/>
        <v>419</v>
      </c>
      <c r="G398" s="10">
        <v>0</v>
      </c>
      <c r="H398" s="11">
        <f t="shared" si="213"/>
        <v>3</v>
      </c>
    </row>
    <row r="399" spans="1:8" ht="15" thickBot="1" x14ac:dyDescent="0.35">
      <c r="A399" s="13" t="s">
        <v>43</v>
      </c>
      <c r="B399" s="17">
        <f>SUM(B386:B398)</f>
        <v>1257</v>
      </c>
      <c r="C399" s="17">
        <f t="shared" ref="C399" si="214">SUM(C386:C398)</f>
        <v>1229</v>
      </c>
      <c r="D399" s="17">
        <f t="shared" ref="D399" si="215">SUM(D386:D398)</f>
        <v>1347</v>
      </c>
      <c r="E399" s="17">
        <f t="shared" ref="E399" si="216">SUM(E386:E398)</f>
        <v>1321</v>
      </c>
      <c r="F399" s="17">
        <f t="shared" ref="F399" si="217">SUM(F386:F398)</f>
        <v>5154</v>
      </c>
      <c r="G399" s="17">
        <f>SUM(G386:G398)</f>
        <v>10</v>
      </c>
      <c r="H399" s="18">
        <f t="shared" ref="H399" si="218">SUM(H386:H398)</f>
        <v>32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22"/>
  <sheetViews>
    <sheetView tabSelected="1" workbookViewId="0">
      <pane ySplit="6" topLeftCell="A7" activePane="bottomLeft" state="frozenSplit"/>
      <selection pane="bottomLeft" activeCell="P1" sqref="P1"/>
    </sheetView>
  </sheetViews>
  <sheetFormatPr defaultRowHeight="13.2" x14ac:dyDescent="0.25"/>
  <cols>
    <col min="1" max="1" width="12.6640625" style="49" customWidth="1"/>
    <col min="2" max="7" width="12.6640625" style="60" customWidth="1"/>
    <col min="8" max="9" width="12.6640625" style="62" customWidth="1"/>
    <col min="10" max="10" width="12.6640625" style="61" customWidth="1"/>
    <col min="11" max="14" width="12.6640625" style="49" customWidth="1"/>
    <col min="15" max="15" width="8.88671875" style="49"/>
    <col min="16" max="16" width="25.44140625" style="49" customWidth="1"/>
    <col min="17" max="16384" width="8.88671875" style="49"/>
  </cols>
  <sheetData>
    <row r="1" spans="1:17" ht="295.2" customHeight="1" x14ac:dyDescent="0.3">
      <c r="A1" s="45"/>
      <c r="B1" s="46"/>
      <c r="C1" s="46"/>
      <c r="D1" s="47"/>
      <c r="E1" s="47"/>
      <c r="F1" s="47"/>
      <c r="G1" s="47"/>
      <c r="H1" s="47"/>
      <c r="I1" s="47"/>
      <c r="J1" s="47"/>
      <c r="K1" s="48"/>
      <c r="L1" s="48"/>
      <c r="M1" s="48"/>
      <c r="N1" s="48"/>
      <c r="Q1" s="49">
        <f>COUNTA(Table[#Headers])</f>
        <v>15</v>
      </c>
    </row>
    <row r="2" spans="1:17" s="53" customFormat="1" ht="23.4" customHeight="1" x14ac:dyDescent="0.3">
      <c r="A2" s="50"/>
      <c r="B2" s="50"/>
      <c r="C2" s="50"/>
      <c r="D2" s="51" t="s">
        <v>120</v>
      </c>
      <c r="E2" s="52">
        <v>1</v>
      </c>
      <c r="F2" s="50"/>
      <c r="G2" s="51" t="s">
        <v>121</v>
      </c>
      <c r="H2" s="52">
        <v>16</v>
      </c>
      <c r="I2" s="50"/>
      <c r="J2" s="50"/>
      <c r="K2" s="50"/>
      <c r="L2" s="50"/>
      <c r="M2" s="50"/>
      <c r="N2" s="50"/>
    </row>
    <row r="3" spans="1:17" s="53" customFormat="1" ht="23.4" customHeight="1" x14ac:dyDescent="0.3">
      <c r="A3" s="50"/>
      <c r="B3" s="50"/>
      <c r="C3" s="50"/>
      <c r="D3" s="50"/>
      <c r="E3" s="52"/>
      <c r="F3" s="50"/>
      <c r="G3" s="50"/>
      <c r="H3" s="52"/>
      <c r="I3" s="50"/>
      <c r="J3" s="50"/>
      <c r="K3" s="50"/>
      <c r="L3" s="50"/>
      <c r="M3" s="50"/>
      <c r="N3" s="50"/>
    </row>
    <row r="4" spans="1:17" s="53" customFormat="1" ht="23.4" customHeight="1" x14ac:dyDescent="0.3">
      <c r="A4" s="50"/>
      <c r="B4" s="50"/>
      <c r="C4" s="50"/>
      <c r="D4" s="54" t="str">
        <f>INDEX(Table[#Headers],E4)</f>
        <v>HN</v>
      </c>
      <c r="E4" s="52">
        <v>11</v>
      </c>
      <c r="F4" s="50"/>
      <c r="G4" s="54" t="str">
        <f>INDEX(Table[#Headers],H4)</f>
        <v>AP</v>
      </c>
      <c r="H4" s="52">
        <v>5</v>
      </c>
      <c r="I4" s="50"/>
      <c r="J4" s="50" t="s">
        <v>119</v>
      </c>
      <c r="K4" s="52">
        <v>15</v>
      </c>
      <c r="L4" s="50"/>
      <c r="M4" s="50"/>
      <c r="N4" s="50"/>
    </row>
    <row r="5" spans="1:17" s="53" customFormat="1" ht="23.4" customHeight="1" x14ac:dyDescent="0.3">
      <c r="A5" s="50"/>
      <c r="B5" s="50"/>
      <c r="C5" s="50"/>
      <c r="D5" s="55"/>
      <c r="E5" s="56"/>
      <c r="F5" s="50"/>
      <c r="G5" s="57"/>
      <c r="H5" s="57"/>
      <c r="I5" s="57"/>
      <c r="J5" s="58"/>
      <c r="K5" s="59"/>
      <c r="L5" s="59"/>
      <c r="M5" s="59"/>
      <c r="N5" s="59"/>
    </row>
    <row r="6" spans="1:17" ht="14.4" x14ac:dyDescent="0.3">
      <c r="A6" t="s">
        <v>122</v>
      </c>
      <c r="B6" t="s">
        <v>6</v>
      </c>
      <c r="C6" t="s">
        <v>7</v>
      </c>
      <c r="D6" t="s">
        <v>8</v>
      </c>
      <c r="E6" t="s">
        <v>9</v>
      </c>
      <c r="F6" t="s">
        <v>10</v>
      </c>
      <c r="G6" t="s">
        <v>11</v>
      </c>
      <c r="H6" t="s">
        <v>12</v>
      </c>
      <c r="I6" t="s">
        <v>58</v>
      </c>
      <c r="J6" t="s">
        <v>13</v>
      </c>
      <c r="K6" t="s">
        <v>90</v>
      </c>
      <c r="L6" t="s">
        <v>22</v>
      </c>
      <c r="M6" t="s">
        <v>23</v>
      </c>
      <c r="N6" t="s">
        <v>113</v>
      </c>
      <c r="O6" s="63" t="s">
        <v>119</v>
      </c>
      <c r="P6" s="53"/>
    </row>
    <row r="7" spans="1:17" ht="14.4" x14ac:dyDescent="0.3">
      <c r="A7" s="15">
        <v>120</v>
      </c>
      <c r="B7" s="1">
        <f>Siffror!L112</f>
        <v>0</v>
      </c>
      <c r="C7" s="1">
        <f>Siffror!M112</f>
        <v>0</v>
      </c>
      <c r="D7" s="1">
        <f>Siffror!N112</f>
        <v>0</v>
      </c>
      <c r="E7" s="1">
        <f>Siffror!O112</f>
        <v>1.3698630136986301</v>
      </c>
      <c r="F7" s="1">
        <f>Siffror!P112</f>
        <v>3.7037037037037033</v>
      </c>
      <c r="G7" s="1">
        <f>Siffror!Q112</f>
        <v>0</v>
      </c>
      <c r="H7" s="1">
        <f>Siffror!R112</f>
        <v>12.5</v>
      </c>
      <c r="I7" s="1">
        <f>Siffror!S112</f>
        <v>0</v>
      </c>
      <c r="J7" s="1">
        <f>Siffror!T112</f>
        <v>0</v>
      </c>
      <c r="K7" s="1">
        <f>Siffror!U112</f>
        <v>0</v>
      </c>
      <c r="L7" s="1">
        <f>Siffror!V112</f>
        <v>0</v>
      </c>
      <c r="M7" s="1">
        <f>Siffror!W112</f>
        <v>0</v>
      </c>
      <c r="N7" s="1">
        <f>Siffror!X112</f>
        <v>0</v>
      </c>
      <c r="O7" s="1">
        <f>Siffror!Y112</f>
        <v>1.279317697228145</v>
      </c>
      <c r="P7" s="53"/>
    </row>
    <row r="8" spans="1:17" ht="14.4" x14ac:dyDescent="0.3">
      <c r="A8" s="15">
        <v>130</v>
      </c>
      <c r="B8" s="1">
        <f>Siffror!L113</f>
        <v>0</v>
      </c>
      <c r="C8" s="1">
        <f>Siffror!M113</f>
        <v>0</v>
      </c>
      <c r="D8" s="1">
        <f>Siffror!N113</f>
        <v>1.6129032258064515</v>
      </c>
      <c r="E8" s="1">
        <f>Siffror!O113</f>
        <v>1.3698630136986301</v>
      </c>
      <c r="F8" s="1">
        <f>Siffror!P113</f>
        <v>1.2345679012345678</v>
      </c>
      <c r="G8" s="1">
        <f>Siffror!Q113</f>
        <v>4.7058823529411766</v>
      </c>
      <c r="H8" s="1">
        <f>Siffror!R113</f>
        <v>6.25</v>
      </c>
      <c r="I8" s="1">
        <f>Siffror!S113</f>
        <v>2.5641025641025639</v>
      </c>
      <c r="J8" s="1">
        <f>Siffror!T113</f>
        <v>0</v>
      </c>
      <c r="K8" s="1">
        <f>Siffror!U113</f>
        <v>0</v>
      </c>
      <c r="L8" s="1">
        <f>Siffror!V113</f>
        <v>0</v>
      </c>
      <c r="M8" s="1">
        <f>Siffror!W113</f>
        <v>0</v>
      </c>
      <c r="N8" s="1">
        <f>Siffror!X113</f>
        <v>33.333333333333329</v>
      </c>
      <c r="O8" s="1">
        <f>Siffror!Y113</f>
        <v>2.1321961620469083</v>
      </c>
      <c r="P8" s="53"/>
    </row>
    <row r="9" spans="1:17" ht="14.4" x14ac:dyDescent="0.3">
      <c r="A9" s="15">
        <v>140</v>
      </c>
      <c r="B9" s="1">
        <f>Siffror!L114</f>
        <v>1.1764705882352942</v>
      </c>
      <c r="C9" s="1">
        <f>Siffror!M114</f>
        <v>2.2727272727272729</v>
      </c>
      <c r="D9" s="1">
        <f>Siffror!N114</f>
        <v>3.225806451612903</v>
      </c>
      <c r="E9" s="1">
        <f>Siffror!O114</f>
        <v>9.5890410958904102</v>
      </c>
      <c r="F9" s="1">
        <f>Siffror!P114</f>
        <v>9.8765432098765427</v>
      </c>
      <c r="G9" s="1">
        <f>Siffror!Q114</f>
        <v>2.3529411764705883</v>
      </c>
      <c r="H9" s="1">
        <f>Siffror!R114</f>
        <v>12.5</v>
      </c>
      <c r="I9" s="1">
        <f>Siffror!S114</f>
        <v>2.5641025641025639</v>
      </c>
      <c r="J9" s="1">
        <f>Siffror!T114</f>
        <v>0</v>
      </c>
      <c r="K9" s="1">
        <f>Siffror!U114</f>
        <v>2.2988505747126435</v>
      </c>
      <c r="L9" s="1">
        <f>Siffror!V114</f>
        <v>0</v>
      </c>
      <c r="M9" s="1">
        <f>Siffror!W114</f>
        <v>100</v>
      </c>
      <c r="N9" s="1">
        <f>Siffror!X114</f>
        <v>0</v>
      </c>
      <c r="O9" s="1">
        <f>Siffror!Y114</f>
        <v>5.1172707889125801</v>
      </c>
      <c r="P9" s="53"/>
    </row>
    <row r="10" spans="1:17" ht="14.4" x14ac:dyDescent="0.3">
      <c r="A10" s="15">
        <v>150</v>
      </c>
      <c r="B10" s="1">
        <f>Siffror!L115</f>
        <v>5.8823529411764701</v>
      </c>
      <c r="C10" s="1">
        <f>Siffror!M115</f>
        <v>4.5454545454545459</v>
      </c>
      <c r="D10" s="1">
        <f>Siffror!N115</f>
        <v>3.225806451612903</v>
      </c>
      <c r="E10" s="1">
        <f>Siffror!O115</f>
        <v>9.5890410958904102</v>
      </c>
      <c r="F10" s="1">
        <f>Siffror!P115</f>
        <v>8.6419753086419746</v>
      </c>
      <c r="G10" s="1">
        <f>Siffror!Q115</f>
        <v>7.0588235294117645</v>
      </c>
      <c r="H10" s="1">
        <f>Siffror!R115</f>
        <v>0</v>
      </c>
      <c r="I10" s="1">
        <f>Siffror!S115</f>
        <v>8.9743589743589745</v>
      </c>
      <c r="J10" s="1">
        <f>Siffror!T115</f>
        <v>2.5</v>
      </c>
      <c r="K10" s="1">
        <f>Siffror!U115</f>
        <v>3.4482758620689653</v>
      </c>
      <c r="L10" s="1">
        <f>Siffror!V115</f>
        <v>20</v>
      </c>
      <c r="M10" s="1">
        <f>Siffror!W115</f>
        <v>0</v>
      </c>
      <c r="N10" s="1">
        <f>Siffror!X115</f>
        <v>66.666666666666657</v>
      </c>
      <c r="O10" s="1">
        <f>Siffror!Y115</f>
        <v>7.249466950959488</v>
      </c>
    </row>
    <row r="11" spans="1:17" ht="14.4" x14ac:dyDescent="0.3">
      <c r="A11" s="15">
        <v>160</v>
      </c>
      <c r="B11" s="1">
        <f>Siffror!L116</f>
        <v>7.0588235294117645</v>
      </c>
      <c r="C11" s="1">
        <f>Siffror!M116</f>
        <v>2.2727272727272729</v>
      </c>
      <c r="D11" s="1">
        <f>Siffror!N116</f>
        <v>8.064516129032258</v>
      </c>
      <c r="E11" s="1">
        <f>Siffror!O116</f>
        <v>16.43835616438356</v>
      </c>
      <c r="F11" s="1">
        <f>Siffror!P116</f>
        <v>19.753086419753085</v>
      </c>
      <c r="G11" s="1">
        <f>Siffror!Q116</f>
        <v>9.4117647058823533</v>
      </c>
      <c r="H11" s="1">
        <f>Siffror!R116</f>
        <v>31.25</v>
      </c>
      <c r="I11" s="1">
        <f>Siffror!S116</f>
        <v>10.256410256410255</v>
      </c>
      <c r="J11" s="1">
        <f>Siffror!T116</f>
        <v>15</v>
      </c>
      <c r="K11" s="1">
        <f>Siffror!U116</f>
        <v>11.494252873563218</v>
      </c>
      <c r="L11" s="1">
        <f>Siffror!V116</f>
        <v>20</v>
      </c>
      <c r="M11" s="1">
        <f>Siffror!W116</f>
        <v>0</v>
      </c>
      <c r="N11" s="1">
        <f>Siffror!X116</f>
        <v>0</v>
      </c>
      <c r="O11" s="1">
        <f>Siffror!Y116</f>
        <v>14.072494669509595</v>
      </c>
    </row>
    <row r="12" spans="1:17" ht="14.4" x14ac:dyDescent="0.3">
      <c r="A12" s="15">
        <v>170</v>
      </c>
      <c r="B12" s="1">
        <f>Siffror!L117</f>
        <v>7.0588235294117645</v>
      </c>
      <c r="C12" s="1">
        <f>Siffror!M117</f>
        <v>12.5</v>
      </c>
      <c r="D12" s="1">
        <f>Siffror!N117</f>
        <v>14.516129032258066</v>
      </c>
      <c r="E12" s="1">
        <f>Siffror!O117</f>
        <v>16.43835616438356</v>
      </c>
      <c r="F12" s="1">
        <f>Siffror!P117</f>
        <v>17.283950617283949</v>
      </c>
      <c r="G12" s="1">
        <f>Siffror!Q117</f>
        <v>17.647058823529413</v>
      </c>
      <c r="H12" s="1">
        <f>Siffror!R117</f>
        <v>18.75</v>
      </c>
      <c r="I12" s="1">
        <f>Siffror!S117</f>
        <v>10.256410256410255</v>
      </c>
      <c r="J12" s="1">
        <f>Siffror!T117</f>
        <v>15</v>
      </c>
      <c r="K12" s="1">
        <f>Siffror!U117</f>
        <v>10.344827586206897</v>
      </c>
      <c r="L12" s="1">
        <f>Siffror!V117</f>
        <v>20</v>
      </c>
      <c r="M12" s="1">
        <f>Siffror!W117</f>
        <v>0</v>
      </c>
      <c r="N12" s="1">
        <f>Siffror!X117</f>
        <v>0</v>
      </c>
      <c r="O12" s="1">
        <f>Siffror!Y117</f>
        <v>14.498933901918976</v>
      </c>
    </row>
    <row r="13" spans="1:17" ht="14.4" x14ac:dyDescent="0.3">
      <c r="A13" s="15">
        <v>180</v>
      </c>
      <c r="B13" s="1">
        <f>Siffror!L118</f>
        <v>16.470588235294116</v>
      </c>
      <c r="C13" s="1">
        <f>Siffror!M118</f>
        <v>14.772727272727273</v>
      </c>
      <c r="D13" s="1">
        <f>Siffror!N118</f>
        <v>16.129032258064516</v>
      </c>
      <c r="E13" s="1">
        <f>Siffror!O118</f>
        <v>15.068493150684931</v>
      </c>
      <c r="F13" s="1">
        <f>Siffror!P118</f>
        <v>12.345679012345679</v>
      </c>
      <c r="G13" s="1">
        <f>Siffror!Q118</f>
        <v>15.294117647058824</v>
      </c>
      <c r="H13" s="1">
        <f>Siffror!R118</f>
        <v>12.5</v>
      </c>
      <c r="I13" s="1">
        <f>Siffror!S118</f>
        <v>23.076923076923077</v>
      </c>
      <c r="J13" s="1">
        <f>Siffror!T118</f>
        <v>22.5</v>
      </c>
      <c r="K13" s="1">
        <f>Siffror!U118</f>
        <v>17.241379310344829</v>
      </c>
      <c r="L13" s="1">
        <f>Siffror!V118</f>
        <v>20</v>
      </c>
      <c r="M13" s="1">
        <f>Siffror!W118</f>
        <v>0</v>
      </c>
      <c r="N13" s="1">
        <f>Siffror!X118</f>
        <v>0</v>
      </c>
      <c r="O13" s="1">
        <f>Siffror!Y118</f>
        <v>16.844349680170577</v>
      </c>
    </row>
    <row r="14" spans="1:17" ht="14.4" x14ac:dyDescent="0.3">
      <c r="A14" s="15">
        <v>190</v>
      </c>
      <c r="B14" s="1">
        <f>Siffror!L119</f>
        <v>20</v>
      </c>
      <c r="C14" s="1">
        <f>Siffror!M119</f>
        <v>27.27272727272727</v>
      </c>
      <c r="D14" s="1">
        <f>Siffror!N119</f>
        <v>22.58064516129032</v>
      </c>
      <c r="E14" s="1">
        <f>Siffror!O119</f>
        <v>8.2191780821917799</v>
      </c>
      <c r="F14" s="1">
        <f>Siffror!P119</f>
        <v>7.4074074074074066</v>
      </c>
      <c r="G14" s="1">
        <f>Siffror!Q119</f>
        <v>10.588235294117647</v>
      </c>
      <c r="H14" s="1">
        <f>Siffror!R119</f>
        <v>6.25</v>
      </c>
      <c r="I14" s="1">
        <f>Siffror!S119</f>
        <v>12.820512820512819</v>
      </c>
      <c r="J14" s="1">
        <f>Siffror!T119</f>
        <v>10</v>
      </c>
      <c r="K14" s="1">
        <f>Siffror!U119</f>
        <v>17.241379310344829</v>
      </c>
      <c r="L14" s="1">
        <f>Siffror!V119</f>
        <v>0</v>
      </c>
      <c r="M14" s="1">
        <f>Siffror!W119</f>
        <v>0</v>
      </c>
      <c r="N14" s="1">
        <f>Siffror!X119</f>
        <v>0</v>
      </c>
      <c r="O14" s="1">
        <f>Siffror!Y119</f>
        <v>10.874200426439232</v>
      </c>
    </row>
    <row r="15" spans="1:17" ht="14.4" x14ac:dyDescent="0.3">
      <c r="A15" s="15">
        <v>200</v>
      </c>
      <c r="B15" s="1">
        <f>Siffror!L120</f>
        <v>12.941176470588237</v>
      </c>
      <c r="C15" s="1">
        <f>Siffror!M120</f>
        <v>11.363636363636363</v>
      </c>
      <c r="D15" s="1">
        <f>Siffror!N120</f>
        <v>12.903225806451612</v>
      </c>
      <c r="E15" s="1">
        <f>Siffror!O120</f>
        <v>12.328767123287671</v>
      </c>
      <c r="F15" s="1">
        <f>Siffror!P120</f>
        <v>8.6419753086419746</v>
      </c>
      <c r="G15" s="1">
        <f>Siffror!Q120</f>
        <v>17.647058823529413</v>
      </c>
      <c r="H15" s="1">
        <f>Siffror!R120</f>
        <v>0</v>
      </c>
      <c r="I15" s="1">
        <f>Siffror!S120</f>
        <v>10.256410256410255</v>
      </c>
      <c r="J15" s="1">
        <f>Siffror!T120</f>
        <v>20</v>
      </c>
      <c r="K15" s="1">
        <f>Siffror!U120</f>
        <v>14.942528735632186</v>
      </c>
      <c r="L15" s="1">
        <f>Siffror!V120</f>
        <v>0</v>
      </c>
      <c r="M15" s="1">
        <f>Siffror!W120</f>
        <v>0</v>
      </c>
      <c r="N15" s="1">
        <f>Siffror!X120</f>
        <v>0</v>
      </c>
      <c r="O15" s="1">
        <f>Siffror!Y120</f>
        <v>12.793176972281451</v>
      </c>
    </row>
    <row r="16" spans="1:17" ht="14.4" x14ac:dyDescent="0.3">
      <c r="A16" s="15">
        <v>210</v>
      </c>
      <c r="B16" s="1">
        <f>Siffror!L121</f>
        <v>10.588235294117647</v>
      </c>
      <c r="C16" s="1">
        <f>Siffror!M121</f>
        <v>10.227272727272728</v>
      </c>
      <c r="D16" s="1">
        <f>Siffror!N121</f>
        <v>9.67741935483871</v>
      </c>
      <c r="E16" s="1">
        <f>Siffror!O121</f>
        <v>5.4794520547945202</v>
      </c>
      <c r="F16" s="1">
        <f>Siffror!P121</f>
        <v>4.9382716049382713</v>
      </c>
      <c r="G16" s="1">
        <f>Siffror!Q121</f>
        <v>7.0588235294117645</v>
      </c>
      <c r="H16" s="1">
        <f>Siffror!R121</f>
        <v>0</v>
      </c>
      <c r="I16" s="1">
        <f>Siffror!S121</f>
        <v>8.9743589743589745</v>
      </c>
      <c r="J16" s="1">
        <f>Siffror!T121</f>
        <v>7.5</v>
      </c>
      <c r="K16" s="1">
        <f>Siffror!U121</f>
        <v>10.344827586206897</v>
      </c>
      <c r="L16" s="1">
        <f>Siffror!V121</f>
        <v>20</v>
      </c>
      <c r="M16" s="1">
        <f>Siffror!W121</f>
        <v>0</v>
      </c>
      <c r="N16" s="1">
        <f>Siffror!X121</f>
        <v>0</v>
      </c>
      <c r="O16" s="1">
        <f>Siffror!Y121</f>
        <v>7.249466950959488</v>
      </c>
    </row>
    <row r="17" spans="1:15" ht="14.4" x14ac:dyDescent="0.3">
      <c r="A17" s="15">
        <v>220</v>
      </c>
      <c r="B17" s="1">
        <f>Siffror!L122</f>
        <v>5.8823529411764701</v>
      </c>
      <c r="C17" s="1">
        <f>Siffror!M122</f>
        <v>6.8181818181818175</v>
      </c>
      <c r="D17" s="1">
        <f>Siffror!N122</f>
        <v>3.225806451612903</v>
      </c>
      <c r="E17" s="1">
        <f>Siffror!O122</f>
        <v>4.10958904109589</v>
      </c>
      <c r="F17" s="1">
        <f>Siffror!P122</f>
        <v>3.7037037037037033</v>
      </c>
      <c r="G17" s="1">
        <f>Siffror!Q122</f>
        <v>1.1764705882352942</v>
      </c>
      <c r="H17" s="1">
        <f>Siffror!R122</f>
        <v>0</v>
      </c>
      <c r="I17" s="1">
        <f>Siffror!S122</f>
        <v>2.5641025641025639</v>
      </c>
      <c r="J17" s="1">
        <f>Siffror!T122</f>
        <v>0</v>
      </c>
      <c r="K17" s="1">
        <f>Siffror!U122</f>
        <v>4.5977011494252871</v>
      </c>
      <c r="L17" s="1">
        <f>Siffror!V122</f>
        <v>0</v>
      </c>
      <c r="M17" s="1">
        <f>Siffror!W122</f>
        <v>0</v>
      </c>
      <c r="N17" s="1">
        <f>Siffror!X122</f>
        <v>0</v>
      </c>
      <c r="O17" s="1">
        <f>Siffror!Y122</f>
        <v>2.7718550106609809</v>
      </c>
    </row>
    <row r="18" spans="1:15" ht="14.4" x14ac:dyDescent="0.3">
      <c r="A18" s="15">
        <v>230</v>
      </c>
      <c r="B18" s="1">
        <f>Siffror!L123</f>
        <v>2.3529411764705883</v>
      </c>
      <c r="C18" s="1">
        <f>Siffror!M123</f>
        <v>2.2727272727272729</v>
      </c>
      <c r="D18" s="1">
        <f>Siffror!N123</f>
        <v>3.225806451612903</v>
      </c>
      <c r="E18" s="1">
        <f>Siffror!O123</f>
        <v>0</v>
      </c>
      <c r="F18" s="1">
        <f>Siffror!P123</f>
        <v>0</v>
      </c>
      <c r="G18" s="1">
        <f>Siffror!Q123</f>
        <v>2.3529411764705883</v>
      </c>
      <c r="H18" s="1">
        <f>Siffror!R123</f>
        <v>0</v>
      </c>
      <c r="I18" s="1">
        <f>Siffror!S123</f>
        <v>6.4102564102564097</v>
      </c>
      <c r="J18" s="1">
        <f>Siffror!T123</f>
        <v>2.5</v>
      </c>
      <c r="K18" s="1">
        <f>Siffror!U123</f>
        <v>3.4482758620689653</v>
      </c>
      <c r="L18" s="1">
        <f>Siffror!V123</f>
        <v>0</v>
      </c>
      <c r="M18" s="1">
        <f>Siffror!W123</f>
        <v>0</v>
      </c>
      <c r="N18" s="1">
        <f>Siffror!X123</f>
        <v>0</v>
      </c>
      <c r="O18" s="1">
        <f>Siffror!Y123</f>
        <v>2.3454157782515992</v>
      </c>
    </row>
    <row r="19" spans="1:15" ht="14.4" x14ac:dyDescent="0.3">
      <c r="A19" s="15">
        <v>240</v>
      </c>
      <c r="B19" s="1">
        <f>Siffror!L124</f>
        <v>8.235294117647058</v>
      </c>
      <c r="C19" s="1">
        <f>Siffror!M124</f>
        <v>3.4090909090909087</v>
      </c>
      <c r="D19" s="1">
        <f>Siffror!N124</f>
        <v>1.6129032258064515</v>
      </c>
      <c r="E19" s="1">
        <f>Siffror!O124</f>
        <v>0</v>
      </c>
      <c r="F19" s="1">
        <f>Siffror!P124</f>
        <v>0</v>
      </c>
      <c r="G19" s="1">
        <f>Siffror!Q124</f>
        <v>2.3529411764705883</v>
      </c>
      <c r="H19" s="1">
        <f>Siffror!R124</f>
        <v>0</v>
      </c>
      <c r="I19" s="1">
        <f>Siffror!S124</f>
        <v>0</v>
      </c>
      <c r="J19" s="1">
        <f>Siffror!T124</f>
        <v>2.5</v>
      </c>
      <c r="K19" s="1">
        <f>Siffror!U124</f>
        <v>3.4482758620689653</v>
      </c>
      <c r="L19" s="1">
        <f>Siffror!V124</f>
        <v>0</v>
      </c>
      <c r="M19" s="1">
        <f>Siffror!W124</f>
        <v>0</v>
      </c>
      <c r="N19" s="1">
        <f>Siffror!X124</f>
        <v>0</v>
      </c>
      <c r="O19" s="1">
        <f>Siffror!Y124</f>
        <v>1.279317697228145</v>
      </c>
    </row>
    <row r="20" spans="1:15" ht="14.4" x14ac:dyDescent="0.3">
      <c r="A20" s="15">
        <v>250</v>
      </c>
      <c r="B20" s="1">
        <f>Siffror!L125</f>
        <v>2.3529411764705883</v>
      </c>
      <c r="C20" s="1">
        <f>Siffror!M125</f>
        <v>1.1363636363636365</v>
      </c>
      <c r="D20" s="1">
        <f>Siffror!N125</f>
        <v>0</v>
      </c>
      <c r="E20" s="1">
        <f>Siffror!O125</f>
        <v>0</v>
      </c>
      <c r="F20" s="1">
        <f>Siffror!P125</f>
        <v>1.2345679012345678</v>
      </c>
      <c r="G20" s="1">
        <f>Siffror!Q125</f>
        <v>1.1764705882352942</v>
      </c>
      <c r="H20" s="1">
        <f>Siffror!R125</f>
        <v>0</v>
      </c>
      <c r="I20" s="1">
        <f>Siffror!S125</f>
        <v>1.2820512820512819</v>
      </c>
      <c r="J20" s="1">
        <f>Siffror!T125</f>
        <v>2.5</v>
      </c>
      <c r="K20" s="1">
        <f>Siffror!U125</f>
        <v>0</v>
      </c>
      <c r="L20" s="1">
        <f>Siffror!V125</f>
        <v>0</v>
      </c>
      <c r="M20" s="1">
        <f>Siffror!W125</f>
        <v>0</v>
      </c>
      <c r="N20" s="1">
        <f>Siffror!X125</f>
        <v>0</v>
      </c>
      <c r="O20" s="1">
        <f>Siffror!Y125</f>
        <v>0.85287846481876328</v>
      </c>
    </row>
    <row r="21" spans="1:15" ht="14.4" x14ac:dyDescent="0.3">
      <c r="A21" s="15">
        <v>260</v>
      </c>
      <c r="B21" s="1">
        <f>Siffror!L126</f>
        <v>0</v>
      </c>
      <c r="C21" s="1">
        <f>Siffror!M126</f>
        <v>0</v>
      </c>
      <c r="D21" s="1">
        <f>Siffror!N126</f>
        <v>0</v>
      </c>
      <c r="E21" s="1">
        <f>Siffror!O126</f>
        <v>0</v>
      </c>
      <c r="F21" s="1">
        <f>Siffror!P126</f>
        <v>1.2345679012345678</v>
      </c>
      <c r="G21" s="1">
        <f>Siffror!Q126</f>
        <v>0</v>
      </c>
      <c r="H21" s="1">
        <f>Siffror!R126</f>
        <v>0</v>
      </c>
      <c r="I21" s="1">
        <f>Siffror!S126</f>
        <v>0</v>
      </c>
      <c r="J21" s="1">
        <f>Siffror!T126</f>
        <v>0</v>
      </c>
      <c r="K21" s="1">
        <f>Siffror!U126</f>
        <v>0</v>
      </c>
      <c r="L21" s="1">
        <f>Siffror!V126</f>
        <v>0</v>
      </c>
      <c r="M21" s="1">
        <f>Siffror!W126</f>
        <v>0</v>
      </c>
      <c r="N21" s="1">
        <f>Siffror!X126</f>
        <v>0</v>
      </c>
      <c r="O21" s="1">
        <f>Siffror!Y126</f>
        <v>0.21321961620469082</v>
      </c>
    </row>
    <row r="22" spans="1:15" ht="14.4" x14ac:dyDescent="0.3">
      <c r="A22" s="44">
        <v>300</v>
      </c>
      <c r="B22" s="1">
        <f>Siffror!L127</f>
        <v>0</v>
      </c>
      <c r="C22" s="1">
        <f>Siffror!M127</f>
        <v>1.1363636363636365</v>
      </c>
      <c r="D22" s="1">
        <f>Siffror!N127</f>
        <v>0</v>
      </c>
      <c r="E22" s="1">
        <f>Siffror!O127</f>
        <v>0</v>
      </c>
      <c r="F22" s="1">
        <f>Siffror!P127</f>
        <v>0</v>
      </c>
      <c r="G22" s="1">
        <f>Siffror!Q127</f>
        <v>1.1764705882352942</v>
      </c>
      <c r="H22" s="1">
        <f>Siffror!R127</f>
        <v>0</v>
      </c>
      <c r="I22" s="1">
        <f>Siffror!S127</f>
        <v>0</v>
      </c>
      <c r="J22" s="1">
        <f>Siffror!T127</f>
        <v>0</v>
      </c>
      <c r="K22" s="1">
        <f>Siffror!U127</f>
        <v>1.1494252873563218</v>
      </c>
      <c r="L22" s="1">
        <f>Siffror!V127</f>
        <v>0</v>
      </c>
      <c r="M22" s="1">
        <f>Siffror!W127</f>
        <v>0</v>
      </c>
      <c r="N22" s="1">
        <f>Siffror!X127</f>
        <v>0</v>
      </c>
      <c r="O22" s="1">
        <f>Siffror!Y127</f>
        <v>0.42643923240938164</v>
      </c>
    </row>
  </sheetData>
  <mergeCells count="1">
    <mergeCell ref="A1:C1"/>
  </mergeCells>
  <pageMargins left="0.75" right="0.75" top="1" bottom="1" header="0.5" footer="0.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Spinner 1">
              <controlPr defaultSize="0" autoPict="0">
                <anchor moveWithCells="1" sizeWithCells="1">
                  <from>
                    <xdr:col>4</xdr:col>
                    <xdr:colOff>297180</xdr:colOff>
                    <xdr:row>1</xdr:row>
                    <xdr:rowOff>38100</xdr:rowOff>
                  </from>
                  <to>
                    <xdr:col>4</xdr:col>
                    <xdr:colOff>784860</xdr:colOff>
                    <xdr:row>1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Spinner 2">
              <controlPr defaultSize="0" autoPict="0">
                <anchor moveWithCells="1" sizeWithCells="1">
                  <from>
                    <xdr:col>7</xdr:col>
                    <xdr:colOff>304800</xdr:colOff>
                    <xdr:row>1</xdr:row>
                    <xdr:rowOff>30480</xdr:rowOff>
                  </from>
                  <to>
                    <xdr:col>7</xdr:col>
                    <xdr:colOff>792480</xdr:colOff>
                    <xdr:row>1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Scroll Bar 3">
              <controlPr defaultSize="0" autoPict="0">
                <anchor moveWithCells="1">
                  <from>
                    <xdr:col>4</xdr:col>
                    <xdr:colOff>289560</xdr:colOff>
                    <xdr:row>3</xdr:row>
                    <xdr:rowOff>38100</xdr:rowOff>
                  </from>
                  <to>
                    <xdr:col>4</xdr:col>
                    <xdr:colOff>807720</xdr:colOff>
                    <xdr:row>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Scroll Bar 4">
              <controlPr defaultSize="0" autoPict="0">
                <anchor moveWithCells="1">
                  <from>
                    <xdr:col>7</xdr:col>
                    <xdr:colOff>289560</xdr:colOff>
                    <xdr:row>3</xdr:row>
                    <xdr:rowOff>38100</xdr:rowOff>
                  </from>
                  <to>
                    <xdr:col>7</xdr:col>
                    <xdr:colOff>807720</xdr:colOff>
                    <xdr:row>3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8" name="Scroll Bar 6">
              <controlPr defaultSize="0" autoPict="0">
                <anchor moveWithCells="1">
                  <from>
                    <xdr:col>10</xdr:col>
                    <xdr:colOff>289560</xdr:colOff>
                    <xdr:row>3</xdr:row>
                    <xdr:rowOff>38100</xdr:rowOff>
                  </from>
                  <to>
                    <xdr:col>10</xdr:col>
                    <xdr:colOff>807720</xdr:colOff>
                    <xdr:row>3</xdr:row>
                    <xdr:rowOff>259080</xdr:rowOff>
                  </to>
                </anchor>
              </controlPr>
            </control>
          </mc:Choice>
        </mc:AlternateContent>
      </controls>
    </mc:Choice>
  </mc:AlternateContent>
  <tableParts count="1"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Kalkylblad</vt:lpstr>
      </vt:variant>
      <vt:variant>
        <vt:i4>2</vt:i4>
      </vt:variant>
      <vt:variant>
        <vt:lpstr>Diagram</vt:lpstr>
      </vt:variant>
      <vt:variant>
        <vt:i4>13</vt:i4>
      </vt:variant>
      <vt:variant>
        <vt:lpstr>Namngivna områden</vt:lpstr>
      </vt:variant>
      <vt:variant>
        <vt:i4>3</vt:i4>
      </vt:variant>
    </vt:vector>
  </HeadingPairs>
  <TitlesOfParts>
    <vt:vector size="18" baseType="lpstr">
      <vt:lpstr>Siffror</vt:lpstr>
      <vt:lpstr>Flexible_Chart</vt:lpstr>
      <vt:lpstr>Snitt serie 1</vt:lpstr>
      <vt:lpstr>Snitt serie 2</vt:lpstr>
      <vt:lpstr>Snitt serie 3</vt:lpstr>
      <vt:lpstr>Snitt serie 4</vt:lpstr>
      <vt:lpstr>Serieresultat Fördelning - MJ </vt:lpstr>
      <vt:lpstr>Serieresultat Fördelning - SN</vt:lpstr>
      <vt:lpstr>Serieresultat Fördelning -  LB</vt:lpstr>
      <vt:lpstr>Serieresultat Fördelning -  AP</vt:lpstr>
      <vt:lpstr>Serieresultat Fördelning -  ME</vt:lpstr>
      <vt:lpstr>Serieresultat Fördelning -  GE</vt:lpstr>
      <vt:lpstr>Serieresultat Fördelning -  GIH</vt:lpstr>
      <vt:lpstr>Serieresultat Fördelning -  GM</vt:lpstr>
      <vt:lpstr>Serieresultat Fördelning -  HN</vt:lpstr>
      <vt:lpstr>EndRow</vt:lpstr>
      <vt:lpstr>SN</vt:lpstr>
      <vt:lpstr>StartRow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Nilsson, Stig</dc:creator>
  <cp:lastModifiedBy>Tony Nilsson</cp:lastModifiedBy>
  <cp:lastPrinted>2012-04-05T15:02:46Z</cp:lastPrinted>
  <dcterms:created xsi:type="dcterms:W3CDTF">2012-03-27T12:26:48Z</dcterms:created>
  <dcterms:modified xsi:type="dcterms:W3CDTF">2013-08-16T11:35:29Z</dcterms:modified>
</cp:coreProperties>
</file>