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85" windowHeight="7530" tabRatio="702"/>
  </bookViews>
  <sheets>
    <sheet name="Sammanställning spelare_betaln" sheetId="1" r:id="rId1"/>
    <sheet name="Information" sheetId="3" r:id="rId2"/>
    <sheet name="Föräldrar" sheetId="2" r:id="rId3"/>
    <sheet name="Viktigt" sheetId="4" r:id="rId4"/>
    <sheet name="Deltagare lista" sheetId="6" r:id="rId5"/>
    <sheet name="Rum" sheetId="8" r:id="rId6"/>
    <sheet name="Sammanställning handpenning" sheetId="7" r:id="rId7"/>
    <sheet name="Blad2" sheetId="9" r:id="rId8"/>
  </sheets>
  <definedNames>
    <definedName name="_xlnm._FilterDatabase" localSheetId="0" hidden="1">'Sammanställning spelare_betaln'!$C$2:$G$37</definedName>
  </definedNames>
  <calcPr calcId="145621"/>
</workbook>
</file>

<file path=xl/calcChain.xml><?xml version="1.0" encoding="utf-8"?>
<calcChain xmlns="http://schemas.openxmlformats.org/spreadsheetml/2006/main">
  <c r="N14" i="1" l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N17" i="1"/>
  <c r="N5" i="1"/>
  <c r="H39" i="1"/>
  <c r="G39" i="1"/>
  <c r="T23" i="1"/>
  <c r="T22" i="1"/>
  <c r="T21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5" i="1"/>
  <c r="T4" i="1"/>
  <c r="T3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C4" i="9"/>
  <c r="D4" i="9" s="1"/>
  <c r="I39" i="1"/>
  <c r="I29" i="1"/>
  <c r="I17" i="1"/>
  <c r="I36" i="1"/>
  <c r="I4" i="1"/>
  <c r="U10" i="1" l="1"/>
  <c r="P34" i="1"/>
  <c r="P33" i="1"/>
  <c r="P32" i="1"/>
  <c r="P30" i="1"/>
  <c r="P27" i="1"/>
  <c r="P24" i="1"/>
  <c r="P19" i="1"/>
  <c r="P18" i="1"/>
  <c r="P17" i="1"/>
  <c r="P15" i="1"/>
  <c r="P11" i="1"/>
  <c r="P7" i="1"/>
  <c r="P6" i="1"/>
  <c r="P5" i="1"/>
  <c r="P4" i="1"/>
  <c r="P3" i="1"/>
  <c r="P39" i="1" s="1"/>
  <c r="F39" i="1"/>
  <c r="O39" i="1" l="1"/>
  <c r="E39" i="1"/>
  <c r="T39" i="1" l="1"/>
  <c r="Q33" i="1"/>
  <c r="L36" i="1"/>
  <c r="L34" i="1"/>
  <c r="L32" i="1"/>
  <c r="L30" i="1"/>
  <c r="L29" i="1"/>
  <c r="L28" i="1"/>
  <c r="L26" i="1"/>
  <c r="L25" i="1"/>
  <c r="L19" i="1"/>
  <c r="L17" i="1"/>
  <c r="L15" i="1"/>
  <c r="L13" i="1"/>
  <c r="L12" i="1"/>
  <c r="L11" i="1"/>
  <c r="L8" i="1"/>
  <c r="L7" i="1"/>
  <c r="L6" i="1"/>
  <c r="L5" i="1"/>
  <c r="L3" i="1"/>
  <c r="M5" i="1"/>
  <c r="M4" i="1"/>
  <c r="M3" i="1"/>
  <c r="M37" i="1"/>
  <c r="M36" i="1"/>
  <c r="M35" i="1"/>
  <c r="M34" i="1"/>
  <c r="M33" i="1"/>
  <c r="M32" i="1"/>
  <c r="M31" i="1"/>
  <c r="M30" i="1"/>
  <c r="M25" i="1"/>
  <c r="M24" i="1"/>
  <c r="M18" i="1"/>
  <c r="M17" i="1"/>
  <c r="M15" i="1"/>
  <c r="M14" i="1"/>
  <c r="M13" i="1"/>
  <c r="M11" i="1"/>
  <c r="M8" i="1"/>
  <c r="M7" i="1"/>
  <c r="L39" i="1" l="1"/>
  <c r="M39" i="1"/>
  <c r="C5" i="9"/>
  <c r="C10" i="9"/>
  <c r="C9" i="9"/>
  <c r="C11" i="9" s="1"/>
  <c r="C3" i="9"/>
  <c r="C2" i="9"/>
  <c r="C6" i="9" s="1"/>
  <c r="G14" i="1" l="1"/>
  <c r="Q14" i="1" s="1"/>
  <c r="Q39" i="1" s="1"/>
  <c r="D39" i="1"/>
  <c r="B39" i="1" l="1"/>
  <c r="C39" i="1"/>
  <c r="K13" i="1" l="1"/>
  <c r="U13" i="1" s="1"/>
  <c r="K14" i="1"/>
  <c r="U14" i="1" s="1"/>
  <c r="K18" i="1"/>
  <c r="U18" i="1" s="1"/>
  <c r="U20" i="1"/>
  <c r="U21" i="1"/>
  <c r="K22" i="1"/>
  <c r="U22" i="1" s="1"/>
  <c r="K23" i="1"/>
  <c r="U23" i="1" s="1"/>
  <c r="K24" i="1"/>
  <c r="U24" i="1" s="1"/>
  <c r="K25" i="1"/>
  <c r="U25" i="1" s="1"/>
  <c r="K26" i="1"/>
  <c r="U26" i="1" s="1"/>
  <c r="K27" i="1"/>
  <c r="U27" i="1" s="1"/>
  <c r="K29" i="1"/>
  <c r="U29" i="1" s="1"/>
  <c r="K33" i="1"/>
  <c r="U33" i="1" s="1"/>
  <c r="K34" i="1"/>
  <c r="U34" i="1" s="1"/>
  <c r="K37" i="1"/>
  <c r="U37" i="1" s="1"/>
  <c r="K3" i="1"/>
  <c r="K4" i="1"/>
  <c r="U4" i="1" s="1"/>
  <c r="K5" i="1"/>
  <c r="U5" i="1" s="1"/>
  <c r="U6" i="1"/>
  <c r="K7" i="1"/>
  <c r="U7" i="1" s="1"/>
  <c r="K8" i="1"/>
  <c r="U8" i="1" s="1"/>
  <c r="K11" i="1"/>
  <c r="U11" i="1" s="1"/>
  <c r="K12" i="1"/>
  <c r="U12" i="1" s="1"/>
  <c r="K15" i="1"/>
  <c r="U15" i="1" s="1"/>
  <c r="K16" i="1"/>
  <c r="U16" i="1" s="1"/>
  <c r="K17" i="1"/>
  <c r="U17" i="1" s="1"/>
  <c r="K19" i="1"/>
  <c r="U19" i="1" s="1"/>
  <c r="K28" i="1"/>
  <c r="U28" i="1" s="1"/>
  <c r="K30" i="1"/>
  <c r="U30" i="1" s="1"/>
  <c r="K31" i="1"/>
  <c r="U31" i="1" s="1"/>
  <c r="K32" i="1"/>
  <c r="U32" i="1" s="1"/>
  <c r="K35" i="1"/>
  <c r="U35" i="1" s="1"/>
  <c r="K36" i="1"/>
  <c r="U36" i="1" s="1"/>
  <c r="K9" i="1"/>
  <c r="U9" i="1" s="1"/>
  <c r="K39" i="1" l="1"/>
  <c r="U3" i="1" l="1"/>
  <c r="U39" i="1" s="1"/>
  <c r="S39" i="1"/>
</calcChain>
</file>

<file path=xl/comments1.xml><?xml version="1.0" encoding="utf-8"?>
<comments xmlns="http://schemas.openxmlformats.org/spreadsheetml/2006/main">
  <authors>
    <author>Fredrik Andersson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Fredrik Andersson:</t>
        </r>
        <r>
          <rPr>
            <sz val="9"/>
            <color indexed="81"/>
            <rFont val="Tahoma"/>
            <family val="2"/>
          </rPr>
          <t xml:space="preserve">
Ska betala 3900 kr
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Fredrik Andersson:</t>
        </r>
        <r>
          <rPr>
            <sz val="9"/>
            <color indexed="81"/>
            <rFont val="Tahoma"/>
            <family val="2"/>
          </rPr>
          <t xml:space="preserve">
Ska betala 6000 kr
</t>
        </r>
      </text>
    </comment>
  </commentList>
</comments>
</file>

<file path=xl/sharedStrings.xml><?xml version="1.0" encoding="utf-8"?>
<sst xmlns="http://schemas.openxmlformats.org/spreadsheetml/2006/main" count="273" uniqueCount="128">
  <si>
    <t>Ludvig Lindhe</t>
  </si>
  <si>
    <t>Johannes Bentebra</t>
  </si>
  <si>
    <t>Kevin Hammarling</t>
  </si>
  <si>
    <t>Nils Gille</t>
  </si>
  <si>
    <t>Gustav Ingvast</t>
  </si>
  <si>
    <t>Valter Tegebro</t>
  </si>
  <si>
    <t>Leo Lund</t>
  </si>
  <si>
    <t>Hannes Lanz</t>
  </si>
  <si>
    <t>Isak Cervén</t>
  </si>
  <si>
    <t>Jonas Wikstad</t>
  </si>
  <si>
    <t>Gabriel Djos</t>
  </si>
  <si>
    <t>Tim Nordwall</t>
  </si>
  <si>
    <t>Isak Uselius</t>
  </si>
  <si>
    <t>Lucas Nordwall</t>
  </si>
  <si>
    <t>Mesken Rezai</t>
  </si>
  <si>
    <t>Hampus Björnstolpe</t>
  </si>
  <si>
    <t>Viktor Svensson</t>
  </si>
  <si>
    <t>Albin Holmberg</t>
  </si>
  <si>
    <t>Simon Hamberg</t>
  </si>
  <si>
    <t>Emil Ramqvist</t>
  </si>
  <si>
    <t>Anton Landberg</t>
  </si>
  <si>
    <t>Christoffer Dahlén</t>
  </si>
  <si>
    <t>Assar Wärnsberg</t>
  </si>
  <si>
    <t>Oscar Johansson</t>
  </si>
  <si>
    <t>Gustav Lindberg</t>
  </si>
  <si>
    <t>Victor Wolf</t>
  </si>
  <si>
    <t>Hampus Alvarsson</t>
  </si>
  <si>
    <t>Oskar Lundin</t>
  </si>
  <si>
    <t>Daniel Sandberg</t>
  </si>
  <si>
    <t>William Blundon</t>
  </si>
  <si>
    <t>Dante Törnqvist</t>
  </si>
  <si>
    <t>Filip Sundman</t>
  </si>
  <si>
    <t>Ledare</t>
  </si>
  <si>
    <t>Jerker Gustafsson</t>
  </si>
  <si>
    <t>Jerry Andersson</t>
  </si>
  <si>
    <t>Peter Lindbergh</t>
  </si>
  <si>
    <t>Roger Hamberg</t>
  </si>
  <si>
    <t>Fredrik Andersson</t>
  </si>
  <si>
    <t>Försäljningsaktivtet</t>
  </si>
  <si>
    <t>Ansvarig</t>
  </si>
  <si>
    <t>Period</t>
  </si>
  <si>
    <t>5 st ledare</t>
  </si>
  <si>
    <t>Resa tur &amp; retur ansvarar var och en för, prata gärna ihop er vid behov av samåkning via bil eller tåg</t>
  </si>
  <si>
    <t>Vi bor på Scandic Opalen, ligger mitt emot Scandinavium</t>
  </si>
  <si>
    <t>Blandat 2-bädds och 4-bädds rum</t>
  </si>
  <si>
    <t>Ledare ansvarar för rumsindelning</t>
  </si>
  <si>
    <t>Vi träffas i Göteborg söndag den 15 juli ca kl 18</t>
  </si>
  <si>
    <t>Hemresa from lunch lördagen den 21 juli</t>
  </si>
  <si>
    <t>Februari</t>
  </si>
  <si>
    <t>Mars</t>
  </si>
  <si>
    <t>April</t>
  </si>
  <si>
    <t>Vi behöver samordna försäljningsaktiviteter, förslag 1 aktivitet per månad, någon förälder ansvarar för respektive period</t>
  </si>
  <si>
    <t>Alla som säljer saker har ett lagkonto som subventionerar den egna kostnaden</t>
  </si>
  <si>
    <t>Vissa lagkostnader som alla delar på, ca 24 000 kr</t>
  </si>
  <si>
    <t>I spelaravgiften ingår deltagaravgift, boende, Gothia Card, frukost</t>
  </si>
  <si>
    <t>Fredrik samordnar en gemensam beställning av Gothia Card till medresenärer</t>
  </si>
  <si>
    <t xml:space="preserve">Alla tider och aktiviter på plats i Göteborg ska respekteras av alla </t>
  </si>
  <si>
    <t xml:space="preserve">Uttagning till matcher och speltid styr coacher på plats och respekteras av alla </t>
  </si>
  <si>
    <t>För att allt ska fungera smidigt på plats i Göteborg</t>
  </si>
  <si>
    <t>Frukost, lunch, middag äter vi gemensamt i möjligaste mån</t>
  </si>
  <si>
    <t xml:space="preserve">Om detta inte fungerar kan dels laget men också individuella spelare bli avstängda </t>
  </si>
  <si>
    <t>Ingen alkohol (gäller alla, även de som fyllt 18)</t>
  </si>
  <si>
    <t>Alla betalar in en handpenning om 1 000 kr senast 2018-02-28, betalas till BIF Plusgiro 500102-9, ange Gothia 2018 och spelarens namn</t>
  </si>
  <si>
    <t>Vid egen tid på hotellet, ute på stan, på Liseberg el dyl ska ingen vara själv</t>
  </si>
  <si>
    <t>Eget ansvar för personliga saker, evt inköp av åkband och fickpengar</t>
  </si>
  <si>
    <t>Övrig planering och förberedelse till match sker på plats i Göteborg</t>
  </si>
  <si>
    <t>Vi åker med 16+18 spelare (B16 &amp; B18), vktigt att alla som blivit uttagna bekräftar senast under februari att de ska med, undantag de 99or, där bara 2 st kan vara med</t>
  </si>
  <si>
    <t>Spelare</t>
  </si>
  <si>
    <t>Hugo Åhman</t>
  </si>
  <si>
    <t>Övrigt</t>
  </si>
  <si>
    <t>Annat?</t>
  </si>
  <si>
    <t>Junior Cup Eget arrangemang</t>
  </si>
  <si>
    <r>
      <rPr>
        <b/>
        <u/>
        <sz val="11"/>
        <color theme="1"/>
        <rFont val="Calibri"/>
        <family val="2"/>
        <scheme val="minor"/>
      </rPr>
      <t>INFOMÖTE KLUBBLOKALEN SÖNDAG 28/1 kl 18:00 - ALLA SKA NÄRVARA</t>
    </r>
    <r>
      <rPr>
        <sz val="11"/>
        <color theme="1"/>
        <rFont val="Calibri"/>
        <family val="2"/>
        <scheme val="minor"/>
      </rPr>
      <t xml:space="preserve"> - Någon kan gärna orda med lite hembakt</t>
    </r>
  </si>
  <si>
    <t>Kakförsäljning</t>
  </si>
  <si>
    <t>Mimmi Belin Svensson</t>
  </si>
  <si>
    <t>Newbody</t>
  </si>
  <si>
    <t>Ulrika Wallin Landberg</t>
  </si>
  <si>
    <t>Grillkol</t>
  </si>
  <si>
    <t>Johan Ramqvist</t>
  </si>
  <si>
    <t>Korv mm</t>
  </si>
  <si>
    <t>Thomas Wärnsberg/Roger Lindberg</t>
  </si>
  <si>
    <t>Denna ska vi försöka att ordna/Fredrik</t>
  </si>
  <si>
    <t>Träningströja/Cuptröja till spelarna</t>
  </si>
  <si>
    <t>Alex Neuman</t>
  </si>
  <si>
    <t>Beställning Munkjacka till alla supportrar?</t>
  </si>
  <si>
    <t>Sponsorer till Munkjacka?</t>
  </si>
  <si>
    <t>Banderoll BIF?</t>
  </si>
  <si>
    <t>Flaggor BIF?</t>
  </si>
  <si>
    <t>Pontus Wikstad, reserv</t>
  </si>
  <si>
    <t>Anton Blomqvist, reserv</t>
  </si>
  <si>
    <t>Inbetalning handpenning 1000 kr</t>
  </si>
  <si>
    <t>Inbetalning kakor</t>
  </si>
  <si>
    <t>Inbetalning grillkol</t>
  </si>
  <si>
    <t>Inbetalning korv</t>
  </si>
  <si>
    <t>Inbetalning klubbrabatt etc</t>
  </si>
  <si>
    <t>Summa förtjänst</t>
  </si>
  <si>
    <t>Att betala</t>
  </si>
  <si>
    <t>Summa kalkyl</t>
  </si>
  <si>
    <t>Inbetalning Newbody</t>
  </si>
  <si>
    <t>Handpenning</t>
  </si>
  <si>
    <t>Korv</t>
  </si>
  <si>
    <t>Klubbrabatt etc</t>
  </si>
  <si>
    <t>Alex Neumann</t>
  </si>
  <si>
    <t>Namn</t>
  </si>
  <si>
    <t>Datum</t>
  </si>
  <si>
    <t>Kakor</t>
  </si>
  <si>
    <t>Fredrik</t>
  </si>
  <si>
    <t>Camilla</t>
  </si>
  <si>
    <t>Ebba</t>
  </si>
  <si>
    <t>Roger</t>
  </si>
  <si>
    <t>Peter</t>
  </si>
  <si>
    <t>4-bäddsrum</t>
  </si>
  <si>
    <t>2-bäddsrum</t>
  </si>
  <si>
    <t>trippel</t>
  </si>
  <si>
    <t>Jerry</t>
  </si>
  <si>
    <t>Jerker</t>
  </si>
  <si>
    <t>Träningströja</t>
  </si>
  <si>
    <t>Jan-Juni</t>
  </si>
  <si>
    <t>Total kostnad</t>
  </si>
  <si>
    <t>Total intäkt</t>
  </si>
  <si>
    <t>KOSTNADER - FÖRSÄLJNING</t>
  </si>
  <si>
    <t>FÖRTJÄNST - FÖRSÄLJNING</t>
  </si>
  <si>
    <t>Dennis Ekdahl</t>
  </si>
  <si>
    <t>Extra beställning Newbody</t>
  </si>
  <si>
    <t>Extra Gothia Card</t>
  </si>
  <si>
    <t xml:space="preserve">Spelaravgiften landar på ca 3 700 kr per spelare plus ca 1 000 kr per spelare för mat (update 9 juni, hotell 3795, mat 1200) </t>
  </si>
  <si>
    <t>Extra Newbody</t>
  </si>
  <si>
    <t>Kostnad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</si>
</sst>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Fill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16" fontId="3" fillId="5" borderId="0" xfId="0" applyNumberFormat="1" applyFont="1" applyFill="1" applyAlignment="1">
      <alignment horizontal="right" vertical="center" wrapText="1"/>
    </xf>
    <xf numFmtId="0" fontId="3" fillId="5" borderId="0" xfId="0" applyFont="1" applyFill="1" applyAlignment="1">
      <alignment vertical="center" wrapText="1"/>
    </xf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8" borderId="3" xfId="0" applyFill="1" applyBorder="1"/>
    <xf numFmtId="0" fontId="0" fillId="0" borderId="3" xfId="0" applyBorder="1"/>
    <xf numFmtId="0" fontId="0" fillId="9" borderId="2" xfId="0" applyFill="1" applyBorder="1"/>
    <xf numFmtId="0" fontId="0" fillId="10" borderId="2" xfId="0" applyFill="1" applyBorder="1"/>
    <xf numFmtId="3" fontId="0" fillId="0" borderId="2" xfId="0" applyNumberFormat="1" applyBorder="1"/>
    <xf numFmtId="3" fontId="0" fillId="0" borderId="0" xfId="0" applyNumberFormat="1"/>
    <xf numFmtId="3" fontId="0" fillId="0" borderId="6" xfId="0" applyNumberFormat="1" applyFill="1" applyBorder="1"/>
    <xf numFmtId="3" fontId="0" fillId="6" borderId="2" xfId="0" applyNumberFormat="1" applyFill="1" applyBorder="1"/>
    <xf numFmtId="3" fontId="0" fillId="10" borderId="2" xfId="0" applyNumberFormat="1" applyFill="1" applyBorder="1"/>
    <xf numFmtId="0" fontId="0" fillId="11" borderId="0" xfId="0" applyFill="1"/>
    <xf numFmtId="0" fontId="6" fillId="12" borderId="0" xfId="0" applyFont="1" applyFill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6" borderId="3" xfId="0" applyFill="1" applyBorder="1"/>
    <xf numFmtId="3" fontId="0" fillId="6" borderId="3" xfId="0" applyNumberFormat="1" applyFill="1" applyBorder="1"/>
    <xf numFmtId="3" fontId="0" fillId="0" borderId="3" xfId="0" applyNumberFormat="1" applyBorder="1"/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3" borderId="3" xfId="0" applyNumberFormat="1" applyFill="1" applyBorder="1"/>
    <xf numFmtId="3" fontId="0" fillId="3" borderId="2" xfId="0" applyNumberFormat="1" applyFill="1" applyBorder="1"/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152400</xdr:rowOff>
    </xdr:to>
    <xdr:pic>
      <xdr:nvPicPr>
        <xdr:cNvPr id="2" name="Bildobjekt 1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152400</xdr:rowOff>
    </xdr:to>
    <xdr:pic>
      <xdr:nvPicPr>
        <xdr:cNvPr id="3" name="Bildobjekt 2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4" name="Bildobjekt 3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5" name="Bildobjekt 4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152400</xdr:colOff>
      <xdr:row>3</xdr:row>
      <xdr:rowOff>152400</xdr:rowOff>
    </xdr:to>
    <xdr:pic>
      <xdr:nvPicPr>
        <xdr:cNvPr id="6" name="Bildobjekt 5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0" sqref="H10"/>
    </sheetView>
  </sheetViews>
  <sheetFormatPr defaultRowHeight="15" x14ac:dyDescent="0.25"/>
  <cols>
    <col min="1" max="1" width="22.7109375" bestFit="1" customWidth="1"/>
    <col min="2" max="6" width="11.7109375" customWidth="1"/>
    <col min="7" max="7" width="11.7109375" style="31" customWidth="1"/>
    <col min="8" max="9" width="11.7109375" customWidth="1"/>
    <col min="10" max="10" width="2.85546875" customWidth="1"/>
    <col min="11" max="17" width="11.7109375" customWidth="1"/>
    <col min="18" max="18" width="2.5703125" customWidth="1"/>
    <col min="19" max="21" width="16.5703125" customWidth="1"/>
  </cols>
  <sheetData>
    <row r="1" spans="1:21" x14ac:dyDescent="0.25">
      <c r="B1" s="35" t="s">
        <v>120</v>
      </c>
      <c r="C1" s="36"/>
      <c r="D1" s="36"/>
      <c r="E1" s="36"/>
      <c r="F1" s="36"/>
      <c r="G1" s="36"/>
      <c r="H1" s="36"/>
      <c r="I1" s="36"/>
      <c r="K1" s="24" t="s">
        <v>121</v>
      </c>
      <c r="L1" s="25"/>
      <c r="M1" s="25"/>
      <c r="N1" s="25"/>
      <c r="O1" s="25"/>
      <c r="P1" s="25"/>
      <c r="Q1" s="26"/>
      <c r="S1" s="27" t="s">
        <v>97</v>
      </c>
      <c r="T1" s="28"/>
      <c r="U1" s="29"/>
    </row>
    <row r="2" spans="1:21" ht="46.5" customHeight="1" x14ac:dyDescent="0.25">
      <c r="A2" s="1" t="s">
        <v>67</v>
      </c>
      <c r="B2" s="6" t="s">
        <v>90</v>
      </c>
      <c r="C2" s="6" t="s">
        <v>91</v>
      </c>
      <c r="D2" s="6" t="s">
        <v>98</v>
      </c>
      <c r="E2" s="39" t="s">
        <v>92</v>
      </c>
      <c r="F2" s="40" t="s">
        <v>93</v>
      </c>
      <c r="G2" s="39" t="s">
        <v>94</v>
      </c>
      <c r="H2" s="39" t="s">
        <v>123</v>
      </c>
      <c r="I2" s="39" t="s">
        <v>124</v>
      </c>
      <c r="J2" s="5"/>
      <c r="K2" s="6" t="s">
        <v>99</v>
      </c>
      <c r="L2" s="6" t="s">
        <v>105</v>
      </c>
      <c r="M2" s="6" t="s">
        <v>75</v>
      </c>
      <c r="N2" s="6" t="s">
        <v>126</v>
      </c>
      <c r="O2" s="6" t="s">
        <v>77</v>
      </c>
      <c r="P2" s="6" t="s">
        <v>100</v>
      </c>
      <c r="Q2" s="6" t="s">
        <v>101</v>
      </c>
      <c r="S2" s="7" t="s">
        <v>95</v>
      </c>
      <c r="T2" s="7" t="s">
        <v>127</v>
      </c>
      <c r="U2" s="7" t="s">
        <v>96</v>
      </c>
    </row>
    <row r="3" spans="1:21" x14ac:dyDescent="0.25">
      <c r="A3" s="22" t="s">
        <v>17</v>
      </c>
      <c r="B3" s="16">
        <v>1000</v>
      </c>
      <c r="C3" s="16">
        <v>1050</v>
      </c>
      <c r="D3" s="16">
        <v>3750</v>
      </c>
      <c r="E3" s="7"/>
      <c r="F3" s="32">
        <v>3000</v>
      </c>
      <c r="G3" s="7"/>
      <c r="H3" s="7"/>
      <c r="I3" s="7"/>
      <c r="K3" s="17">
        <f>B3</f>
        <v>1000</v>
      </c>
      <c r="L3" s="7">
        <f>(C3/50)*20</f>
        <v>420</v>
      </c>
      <c r="M3" s="7">
        <f>(D3/150)*37</f>
        <v>925</v>
      </c>
      <c r="N3" s="7"/>
      <c r="O3" s="7"/>
      <c r="P3" s="7">
        <f>F3/300*90</f>
        <v>900</v>
      </c>
      <c r="Q3" s="7"/>
      <c r="S3" s="17">
        <f>K3+L3+M3+O3+P3+Q3+N3</f>
        <v>3245</v>
      </c>
      <c r="T3" s="17">
        <f t="shared" ref="T3:T23" si="0">3795+1200</f>
        <v>4995</v>
      </c>
      <c r="U3" s="17">
        <f t="shared" ref="U3:U37" si="1">T3-S3</f>
        <v>1750</v>
      </c>
    </row>
    <row r="4" spans="1:21" x14ac:dyDescent="0.25">
      <c r="A4" s="22" t="s">
        <v>83</v>
      </c>
      <c r="B4" s="16">
        <v>1000</v>
      </c>
      <c r="C4" s="7"/>
      <c r="D4" s="16">
        <v>7050</v>
      </c>
      <c r="E4" s="10">
        <v>700</v>
      </c>
      <c r="F4" s="32">
        <v>600</v>
      </c>
      <c r="G4" s="7"/>
      <c r="H4" s="7"/>
      <c r="I4" s="10">
        <f>350*3</f>
        <v>1050</v>
      </c>
      <c r="K4" s="17">
        <f>B4</f>
        <v>1000</v>
      </c>
      <c r="L4" s="7"/>
      <c r="M4" s="7">
        <f>(D4/150)*37</f>
        <v>1739</v>
      </c>
      <c r="N4" s="7"/>
      <c r="O4" s="7">
        <v>200.55</v>
      </c>
      <c r="P4" s="7">
        <f>F4/300*90</f>
        <v>180</v>
      </c>
      <c r="Q4" s="7"/>
      <c r="S4" s="17">
        <f t="shared" ref="S4:S37" si="2">K4+L4+M4+O4+P4+Q4+N4</f>
        <v>3119.55</v>
      </c>
      <c r="T4" s="17">
        <f t="shared" si="0"/>
        <v>4995</v>
      </c>
      <c r="U4" s="17">
        <f t="shared" si="1"/>
        <v>1875.4499999999998</v>
      </c>
    </row>
    <row r="5" spans="1:21" x14ac:dyDescent="0.25">
      <c r="A5" s="22" t="s">
        <v>20</v>
      </c>
      <c r="B5" s="16">
        <v>1000</v>
      </c>
      <c r="C5" s="16">
        <v>100</v>
      </c>
      <c r="D5" s="16">
        <v>3600</v>
      </c>
      <c r="E5" s="10">
        <v>280</v>
      </c>
      <c r="F5" s="32">
        <v>9600</v>
      </c>
      <c r="G5" s="7"/>
      <c r="H5" s="10">
        <v>750</v>
      </c>
      <c r="I5" s="10">
        <v>700</v>
      </c>
      <c r="K5" s="17">
        <f>B5</f>
        <v>1000</v>
      </c>
      <c r="L5" s="7">
        <f>(C5/50)*20</f>
        <v>40</v>
      </c>
      <c r="M5" s="7">
        <f>(D5/150)*37</f>
        <v>888</v>
      </c>
      <c r="N5" s="7">
        <f>6*37</f>
        <v>222</v>
      </c>
      <c r="O5" s="7">
        <v>80.22</v>
      </c>
      <c r="P5" s="7">
        <f>F5/300*90</f>
        <v>2880</v>
      </c>
      <c r="Q5" s="7"/>
      <c r="S5" s="17">
        <f t="shared" si="2"/>
        <v>5110.22</v>
      </c>
      <c r="T5" s="17">
        <f t="shared" si="0"/>
        <v>4995</v>
      </c>
      <c r="U5" s="17">
        <f t="shared" si="1"/>
        <v>-115.22000000000025</v>
      </c>
    </row>
    <row r="6" spans="1:21" x14ac:dyDescent="0.25">
      <c r="A6" s="23" t="s">
        <v>22</v>
      </c>
      <c r="B6" s="20">
        <v>1000</v>
      </c>
      <c r="C6" s="21">
        <v>1050</v>
      </c>
      <c r="D6" s="17"/>
      <c r="E6" s="20">
        <v>700</v>
      </c>
      <c r="F6" s="33">
        <v>600</v>
      </c>
      <c r="G6" s="17"/>
      <c r="H6" s="17"/>
      <c r="I6" s="17"/>
      <c r="K6" s="17">
        <v>0</v>
      </c>
      <c r="L6" s="17">
        <f>(C6/50)*20</f>
        <v>420</v>
      </c>
      <c r="M6" s="17"/>
      <c r="N6" s="17"/>
      <c r="O6" s="17">
        <v>200.55</v>
      </c>
      <c r="P6" s="17">
        <f>F6/300*90</f>
        <v>180</v>
      </c>
      <c r="Q6" s="17"/>
      <c r="R6" s="18"/>
      <c r="S6" s="17">
        <f t="shared" si="2"/>
        <v>800.55</v>
      </c>
      <c r="T6" s="17">
        <v>1000</v>
      </c>
      <c r="U6" s="17">
        <f t="shared" si="1"/>
        <v>199.45000000000005</v>
      </c>
    </row>
    <row r="7" spans="1:21" x14ac:dyDescent="0.25">
      <c r="A7" s="22" t="s">
        <v>21</v>
      </c>
      <c r="B7" s="21">
        <v>1000</v>
      </c>
      <c r="C7" s="21">
        <v>1550</v>
      </c>
      <c r="D7" s="20">
        <v>1200</v>
      </c>
      <c r="E7" s="20">
        <v>1099</v>
      </c>
      <c r="F7" s="33">
        <v>2400</v>
      </c>
      <c r="G7" s="17"/>
      <c r="H7" s="17"/>
      <c r="I7" s="17"/>
      <c r="K7" s="17">
        <f>B7</f>
        <v>1000</v>
      </c>
      <c r="L7" s="17">
        <f>(C7/50)*20</f>
        <v>620</v>
      </c>
      <c r="M7" s="17">
        <f>(D7/150)*37</f>
        <v>296</v>
      </c>
      <c r="N7" s="17"/>
      <c r="O7" s="17">
        <v>240.66</v>
      </c>
      <c r="P7" s="17">
        <f>F7/300*90</f>
        <v>720</v>
      </c>
      <c r="Q7" s="17"/>
      <c r="R7" s="18"/>
      <c r="S7" s="17">
        <f t="shared" si="2"/>
        <v>2876.66</v>
      </c>
      <c r="T7" s="17">
        <f t="shared" si="0"/>
        <v>4995</v>
      </c>
      <c r="U7" s="17">
        <f t="shared" si="1"/>
        <v>2118.34</v>
      </c>
    </row>
    <row r="8" spans="1:21" x14ac:dyDescent="0.25">
      <c r="A8" s="22" t="s">
        <v>28</v>
      </c>
      <c r="B8" s="21">
        <v>1000</v>
      </c>
      <c r="C8" s="21">
        <v>650</v>
      </c>
      <c r="D8" s="21">
        <v>3600</v>
      </c>
      <c r="E8" s="17"/>
      <c r="F8" s="34"/>
      <c r="G8" s="17"/>
      <c r="H8" s="17"/>
      <c r="I8" s="20">
        <v>350</v>
      </c>
      <c r="K8" s="17">
        <f>B8</f>
        <v>1000</v>
      </c>
      <c r="L8" s="17">
        <f>(C8/50)*20</f>
        <v>260</v>
      </c>
      <c r="M8" s="17">
        <f>(D8/150)*37</f>
        <v>888</v>
      </c>
      <c r="N8" s="17"/>
      <c r="O8" s="17"/>
      <c r="P8" s="17"/>
      <c r="Q8" s="17"/>
      <c r="R8" s="18"/>
      <c r="S8" s="17">
        <f t="shared" si="2"/>
        <v>2148</v>
      </c>
      <c r="T8" s="17">
        <f t="shared" si="0"/>
        <v>4995</v>
      </c>
      <c r="U8" s="17">
        <f t="shared" si="1"/>
        <v>2847</v>
      </c>
    </row>
    <row r="9" spans="1:21" x14ac:dyDescent="0.25">
      <c r="A9" s="22" t="s">
        <v>30</v>
      </c>
      <c r="B9" s="21">
        <v>1000</v>
      </c>
      <c r="C9" s="17"/>
      <c r="D9" s="17"/>
      <c r="E9" s="17"/>
      <c r="F9" s="34"/>
      <c r="G9" s="17"/>
      <c r="H9" s="17"/>
      <c r="I9" s="17"/>
      <c r="K9" s="17">
        <f>B9</f>
        <v>1000</v>
      </c>
      <c r="L9" s="17"/>
      <c r="M9" s="17"/>
      <c r="N9" s="17"/>
      <c r="O9" s="17"/>
      <c r="P9" s="17"/>
      <c r="Q9" s="17"/>
      <c r="R9" s="18"/>
      <c r="S9" s="17">
        <f t="shared" si="2"/>
        <v>1000</v>
      </c>
      <c r="T9" s="17">
        <f t="shared" si="0"/>
        <v>4995</v>
      </c>
      <c r="U9" s="17">
        <f t="shared" si="1"/>
        <v>3995</v>
      </c>
    </row>
    <row r="10" spans="1:21" x14ac:dyDescent="0.25">
      <c r="A10" s="22" t="s">
        <v>122</v>
      </c>
      <c r="B10" s="17"/>
      <c r="C10" s="17"/>
      <c r="D10" s="17"/>
      <c r="E10" s="17"/>
      <c r="F10" s="34"/>
      <c r="G10" s="17"/>
      <c r="H10" s="17"/>
      <c r="I10" s="20">
        <v>350</v>
      </c>
      <c r="K10" s="17">
        <v>0</v>
      </c>
      <c r="L10" s="17"/>
      <c r="M10" s="17"/>
      <c r="N10" s="17"/>
      <c r="O10" s="17"/>
      <c r="P10" s="17"/>
      <c r="Q10" s="17"/>
      <c r="R10" s="18"/>
      <c r="S10" s="17">
        <f t="shared" si="2"/>
        <v>0</v>
      </c>
      <c r="T10" s="17">
        <f t="shared" si="0"/>
        <v>4995</v>
      </c>
      <c r="U10" s="17">
        <f t="shared" si="1"/>
        <v>4995</v>
      </c>
    </row>
    <row r="11" spans="1:21" x14ac:dyDescent="0.25">
      <c r="A11" s="22" t="s">
        <v>19</v>
      </c>
      <c r="B11" s="21">
        <v>2000</v>
      </c>
      <c r="C11" s="21">
        <v>1450</v>
      </c>
      <c r="D11" s="21">
        <v>3600</v>
      </c>
      <c r="E11" s="20">
        <v>560</v>
      </c>
      <c r="F11" s="33">
        <v>2100</v>
      </c>
      <c r="G11" s="17"/>
      <c r="H11" s="17"/>
      <c r="I11" s="20">
        <v>350</v>
      </c>
      <c r="K11" s="17">
        <f>B11</f>
        <v>2000</v>
      </c>
      <c r="L11" s="17">
        <f>(C11/50)*20</f>
        <v>580</v>
      </c>
      <c r="M11" s="17">
        <f>(D11/150)*37</f>
        <v>888</v>
      </c>
      <c r="N11" s="17"/>
      <c r="O11" s="17">
        <v>151.44</v>
      </c>
      <c r="P11" s="17">
        <f>F11/300*90</f>
        <v>630</v>
      </c>
      <c r="Q11" s="17"/>
      <c r="R11" s="18"/>
      <c r="S11" s="17">
        <f t="shared" si="2"/>
        <v>4249.4400000000005</v>
      </c>
      <c r="T11" s="17">
        <f t="shared" si="0"/>
        <v>4995</v>
      </c>
      <c r="U11" s="17">
        <f t="shared" si="1"/>
        <v>745.55999999999949</v>
      </c>
    </row>
    <row r="12" spans="1:21" x14ac:dyDescent="0.25">
      <c r="A12" s="22" t="s">
        <v>31</v>
      </c>
      <c r="B12" s="21">
        <v>2000</v>
      </c>
      <c r="C12" s="21">
        <v>1150</v>
      </c>
      <c r="D12" s="17"/>
      <c r="E12" s="17"/>
      <c r="F12" s="34"/>
      <c r="G12" s="17"/>
      <c r="H12" s="17"/>
      <c r="I12" s="17"/>
      <c r="K12" s="17">
        <f>B12</f>
        <v>2000</v>
      </c>
      <c r="L12" s="17">
        <f>(C12/50)*20</f>
        <v>460</v>
      </c>
      <c r="M12" s="17"/>
      <c r="N12" s="17"/>
      <c r="O12" s="17"/>
      <c r="P12" s="17"/>
      <c r="Q12" s="17"/>
      <c r="R12" s="18"/>
      <c r="S12" s="17">
        <f t="shared" si="2"/>
        <v>2460</v>
      </c>
      <c r="T12" s="17">
        <f t="shared" si="0"/>
        <v>4995</v>
      </c>
      <c r="U12" s="17">
        <f t="shared" si="1"/>
        <v>2535</v>
      </c>
    </row>
    <row r="13" spans="1:21" x14ac:dyDescent="0.25">
      <c r="A13" s="22" t="s">
        <v>10</v>
      </c>
      <c r="B13" s="21">
        <v>1000</v>
      </c>
      <c r="C13" s="21">
        <v>800</v>
      </c>
      <c r="D13" s="20">
        <v>3450</v>
      </c>
      <c r="E13" s="17"/>
      <c r="F13" s="34"/>
      <c r="G13" s="17"/>
      <c r="H13" s="17"/>
      <c r="I13" s="17"/>
      <c r="K13" s="17">
        <f>B13</f>
        <v>1000</v>
      </c>
      <c r="L13" s="17">
        <f>(C13/50)*20</f>
        <v>320</v>
      </c>
      <c r="M13" s="17">
        <f>(D13/150)*37</f>
        <v>851</v>
      </c>
      <c r="N13" s="17"/>
      <c r="O13" s="17"/>
      <c r="P13" s="17"/>
      <c r="Q13" s="17"/>
      <c r="R13" s="18"/>
      <c r="S13" s="17">
        <f t="shared" si="2"/>
        <v>2171</v>
      </c>
      <c r="T13" s="17">
        <f t="shared" si="0"/>
        <v>4995</v>
      </c>
      <c r="U13" s="17">
        <f t="shared" si="1"/>
        <v>2824</v>
      </c>
    </row>
    <row r="14" spans="1:21" x14ac:dyDescent="0.25">
      <c r="A14" s="22" t="s">
        <v>4</v>
      </c>
      <c r="B14" s="21">
        <v>1000</v>
      </c>
      <c r="C14" s="17"/>
      <c r="D14" s="20">
        <v>2550</v>
      </c>
      <c r="E14" s="17"/>
      <c r="F14" s="34"/>
      <c r="G14" s="20">
        <f>13*180</f>
        <v>2340</v>
      </c>
      <c r="H14" s="20">
        <v>645</v>
      </c>
      <c r="I14" s="17"/>
      <c r="K14" s="17">
        <f>B14</f>
        <v>1000</v>
      </c>
      <c r="L14" s="17"/>
      <c r="M14" s="17">
        <f>(D14/150)*37</f>
        <v>629</v>
      </c>
      <c r="N14" s="17">
        <f>4*37</f>
        <v>148</v>
      </c>
      <c r="O14" s="17"/>
      <c r="P14" s="17"/>
      <c r="Q14" s="17">
        <f>G14/180*90</f>
        <v>1170</v>
      </c>
      <c r="R14" s="18"/>
      <c r="S14" s="17">
        <f t="shared" si="2"/>
        <v>2947</v>
      </c>
      <c r="T14" s="17">
        <f t="shared" si="0"/>
        <v>4995</v>
      </c>
      <c r="U14" s="17">
        <f t="shared" si="1"/>
        <v>2048</v>
      </c>
    </row>
    <row r="15" spans="1:21" x14ac:dyDescent="0.25">
      <c r="A15" s="22" t="s">
        <v>24</v>
      </c>
      <c r="B15" s="21">
        <v>1000</v>
      </c>
      <c r="C15" s="21">
        <v>1500</v>
      </c>
      <c r="D15" s="21">
        <v>2850</v>
      </c>
      <c r="E15" s="20">
        <v>2368</v>
      </c>
      <c r="F15" s="33">
        <v>6600</v>
      </c>
      <c r="G15" s="17"/>
      <c r="H15" s="17"/>
      <c r="I15" s="20">
        <v>350</v>
      </c>
      <c r="K15" s="17">
        <f>B15</f>
        <v>1000</v>
      </c>
      <c r="L15" s="17">
        <f>(C15/50)*20</f>
        <v>600</v>
      </c>
      <c r="M15" s="17">
        <f>(D15/150)*37</f>
        <v>703</v>
      </c>
      <c r="N15" s="17"/>
      <c r="O15" s="17">
        <v>601.35</v>
      </c>
      <c r="P15" s="17">
        <f>F15/300*90</f>
        <v>1980</v>
      </c>
      <c r="Q15" s="17"/>
      <c r="R15" s="18"/>
      <c r="S15" s="17">
        <f t="shared" si="2"/>
        <v>4884.3500000000004</v>
      </c>
      <c r="T15" s="17">
        <f t="shared" si="0"/>
        <v>4995</v>
      </c>
      <c r="U15" s="17">
        <f t="shared" si="1"/>
        <v>110.64999999999964</v>
      </c>
    </row>
    <row r="16" spans="1:21" x14ac:dyDescent="0.25">
      <c r="A16" s="22" t="s">
        <v>26</v>
      </c>
      <c r="B16" s="21">
        <v>1000</v>
      </c>
      <c r="C16" s="17"/>
      <c r="D16" s="17"/>
      <c r="E16" s="17"/>
      <c r="F16" s="34"/>
      <c r="G16" s="17"/>
      <c r="H16" s="17"/>
      <c r="I16" s="17"/>
      <c r="K16" s="17">
        <f>B16</f>
        <v>1000</v>
      </c>
      <c r="L16" s="17"/>
      <c r="M16" s="17"/>
      <c r="N16" s="17"/>
      <c r="O16" s="17"/>
      <c r="P16" s="17"/>
      <c r="Q16" s="17"/>
      <c r="R16" s="18"/>
      <c r="S16" s="17">
        <f t="shared" si="2"/>
        <v>1000</v>
      </c>
      <c r="T16" s="17">
        <f t="shared" si="0"/>
        <v>4995</v>
      </c>
      <c r="U16" s="17">
        <f t="shared" si="1"/>
        <v>3995</v>
      </c>
    </row>
    <row r="17" spans="1:21" x14ac:dyDescent="0.25">
      <c r="A17" s="22" t="s">
        <v>15</v>
      </c>
      <c r="B17" s="21">
        <v>1000</v>
      </c>
      <c r="C17" s="21">
        <v>750</v>
      </c>
      <c r="D17" s="21">
        <v>4800</v>
      </c>
      <c r="E17" s="17"/>
      <c r="F17" s="33">
        <v>3000</v>
      </c>
      <c r="G17" s="17"/>
      <c r="H17" s="20">
        <v>1500</v>
      </c>
      <c r="I17" s="20">
        <f>5*350</f>
        <v>1750</v>
      </c>
      <c r="K17" s="17">
        <f>B17</f>
        <v>1000</v>
      </c>
      <c r="L17" s="17">
        <f>(C17/50)*20</f>
        <v>300</v>
      </c>
      <c r="M17" s="17">
        <f>(D17/150)*37</f>
        <v>1184</v>
      </c>
      <c r="N17" s="17">
        <f>10*37</f>
        <v>370</v>
      </c>
      <c r="O17" s="17"/>
      <c r="P17" s="17">
        <f>F17/300*90</f>
        <v>900</v>
      </c>
      <c r="Q17" s="17"/>
      <c r="R17" s="18"/>
      <c r="S17" s="17">
        <f t="shared" si="2"/>
        <v>3754</v>
      </c>
      <c r="T17" s="17">
        <f t="shared" si="0"/>
        <v>4995</v>
      </c>
      <c r="U17" s="17">
        <f t="shared" si="1"/>
        <v>1241</v>
      </c>
    </row>
    <row r="18" spans="1:21" x14ac:dyDescent="0.25">
      <c r="A18" s="22" t="s">
        <v>7</v>
      </c>
      <c r="B18" s="21">
        <v>1000</v>
      </c>
      <c r="C18" s="17"/>
      <c r="D18" s="20">
        <v>600</v>
      </c>
      <c r="E18" s="17"/>
      <c r="F18" s="33">
        <v>2400</v>
      </c>
      <c r="G18" s="17"/>
      <c r="H18" s="17"/>
      <c r="I18" s="20">
        <v>1400</v>
      </c>
      <c r="K18" s="17">
        <f>B18</f>
        <v>1000</v>
      </c>
      <c r="L18" s="17"/>
      <c r="M18" s="17">
        <f>(D18/150)*37</f>
        <v>148</v>
      </c>
      <c r="N18" s="17"/>
      <c r="O18" s="17"/>
      <c r="P18" s="17">
        <f>F18/300*90</f>
        <v>720</v>
      </c>
      <c r="Q18" s="17"/>
      <c r="R18" s="18"/>
      <c r="S18" s="17">
        <f t="shared" si="2"/>
        <v>1868</v>
      </c>
      <c r="T18" s="17">
        <f t="shared" si="0"/>
        <v>4995</v>
      </c>
      <c r="U18" s="17">
        <f t="shared" si="1"/>
        <v>3127</v>
      </c>
    </row>
    <row r="19" spans="1:21" x14ac:dyDescent="0.25">
      <c r="A19" s="22" t="s">
        <v>68</v>
      </c>
      <c r="B19" s="21">
        <v>1000</v>
      </c>
      <c r="C19" s="21">
        <v>1950</v>
      </c>
      <c r="D19" s="17"/>
      <c r="E19" s="20">
        <v>1120</v>
      </c>
      <c r="F19" s="33">
        <v>4200</v>
      </c>
      <c r="G19" s="17"/>
      <c r="H19" s="17"/>
      <c r="I19" s="20">
        <v>1400</v>
      </c>
      <c r="K19" s="17">
        <f>B19</f>
        <v>1000</v>
      </c>
      <c r="L19" s="17">
        <f>(C19/50)*20</f>
        <v>780</v>
      </c>
      <c r="M19" s="17"/>
      <c r="N19" s="17"/>
      <c r="O19" s="17">
        <v>320.88</v>
      </c>
      <c r="P19" s="17">
        <f>F19/300*90</f>
        <v>1260</v>
      </c>
      <c r="Q19" s="17"/>
      <c r="R19" s="18"/>
      <c r="S19" s="17">
        <f t="shared" si="2"/>
        <v>3360.88</v>
      </c>
      <c r="T19" s="17">
        <f t="shared" si="0"/>
        <v>4995</v>
      </c>
      <c r="U19" s="17">
        <f t="shared" si="1"/>
        <v>1634.12</v>
      </c>
    </row>
    <row r="20" spans="1:21" x14ac:dyDescent="0.25">
      <c r="A20" s="23" t="s">
        <v>8</v>
      </c>
      <c r="B20" s="20">
        <v>1000</v>
      </c>
      <c r="C20" s="17"/>
      <c r="D20" s="17"/>
      <c r="E20" s="17"/>
      <c r="F20" s="34"/>
      <c r="G20" s="17"/>
      <c r="H20" s="17"/>
      <c r="I20" s="17"/>
      <c r="K20" s="17">
        <v>0</v>
      </c>
      <c r="L20" s="17"/>
      <c r="M20" s="17"/>
      <c r="N20" s="17"/>
      <c r="O20" s="17"/>
      <c r="P20" s="17"/>
      <c r="Q20" s="17"/>
      <c r="R20" s="18"/>
      <c r="S20" s="17">
        <v>0</v>
      </c>
      <c r="T20" s="17">
        <v>1000</v>
      </c>
      <c r="U20" s="17">
        <f t="shared" si="1"/>
        <v>1000</v>
      </c>
    </row>
    <row r="21" spans="1:21" x14ac:dyDescent="0.25">
      <c r="A21" s="22" t="s">
        <v>12</v>
      </c>
      <c r="B21" s="20">
        <v>1000</v>
      </c>
      <c r="C21" s="17"/>
      <c r="D21" s="17"/>
      <c r="E21" s="17"/>
      <c r="F21" s="34"/>
      <c r="G21" s="17"/>
      <c r="H21" s="17"/>
      <c r="I21" s="17"/>
      <c r="K21" s="17">
        <v>0</v>
      </c>
      <c r="L21" s="17"/>
      <c r="M21" s="17"/>
      <c r="N21" s="17"/>
      <c r="O21" s="17"/>
      <c r="P21" s="17"/>
      <c r="Q21" s="17"/>
      <c r="R21" s="18"/>
      <c r="S21" s="17">
        <f t="shared" si="2"/>
        <v>0</v>
      </c>
      <c r="T21" s="17">
        <f t="shared" si="0"/>
        <v>4995</v>
      </c>
      <c r="U21" s="17">
        <f t="shared" si="1"/>
        <v>4995</v>
      </c>
    </row>
    <row r="22" spans="1:21" x14ac:dyDescent="0.25">
      <c r="A22" s="22" t="s">
        <v>1</v>
      </c>
      <c r="B22" s="21">
        <v>1000</v>
      </c>
      <c r="C22" s="17"/>
      <c r="D22" s="17"/>
      <c r="E22" s="17"/>
      <c r="F22" s="34"/>
      <c r="G22" s="17"/>
      <c r="H22" s="17"/>
      <c r="I22" s="17"/>
      <c r="K22" s="17">
        <f>B22</f>
        <v>1000</v>
      </c>
      <c r="L22" s="17"/>
      <c r="M22" s="17"/>
      <c r="N22" s="17"/>
      <c r="O22" s="17"/>
      <c r="P22" s="17"/>
      <c r="Q22" s="17"/>
      <c r="R22" s="18"/>
      <c r="S22" s="17">
        <f t="shared" si="2"/>
        <v>1000</v>
      </c>
      <c r="T22" s="17">
        <f t="shared" si="0"/>
        <v>4995</v>
      </c>
      <c r="U22" s="17">
        <f t="shared" si="1"/>
        <v>3995</v>
      </c>
    </row>
    <row r="23" spans="1:21" x14ac:dyDescent="0.25">
      <c r="A23" s="22" t="s">
        <v>9</v>
      </c>
      <c r="B23" s="21">
        <v>1000</v>
      </c>
      <c r="C23" s="17"/>
      <c r="D23" s="17"/>
      <c r="E23" s="17"/>
      <c r="F23" s="34"/>
      <c r="G23" s="17"/>
      <c r="H23" s="17"/>
      <c r="I23" s="17"/>
      <c r="K23" s="17">
        <f>B23</f>
        <v>1000</v>
      </c>
      <c r="L23" s="17"/>
      <c r="M23" s="17"/>
      <c r="N23" s="17"/>
      <c r="O23" s="17"/>
      <c r="P23" s="17"/>
      <c r="Q23" s="17"/>
      <c r="R23" s="18"/>
      <c r="S23" s="17">
        <f t="shared" si="2"/>
        <v>1000</v>
      </c>
      <c r="T23" s="17">
        <f t="shared" si="0"/>
        <v>4995</v>
      </c>
      <c r="U23" s="17">
        <f t="shared" si="1"/>
        <v>3995</v>
      </c>
    </row>
    <row r="24" spans="1:21" x14ac:dyDescent="0.25">
      <c r="A24" s="22" t="s">
        <v>2</v>
      </c>
      <c r="B24" s="21">
        <v>1000</v>
      </c>
      <c r="C24" s="17"/>
      <c r="D24" s="21">
        <v>2850</v>
      </c>
      <c r="E24" s="20">
        <v>280</v>
      </c>
      <c r="F24" s="33">
        <v>900</v>
      </c>
      <c r="G24" s="17"/>
      <c r="H24" s="17"/>
      <c r="I24" s="17"/>
      <c r="K24" s="17">
        <f>B24</f>
        <v>1000</v>
      </c>
      <c r="L24" s="17"/>
      <c r="M24" s="17">
        <f>(D24/150)*37</f>
        <v>703</v>
      </c>
      <c r="N24" s="17"/>
      <c r="O24" s="17">
        <v>80.22</v>
      </c>
      <c r="P24" s="17">
        <f>F24/300*90</f>
        <v>270</v>
      </c>
      <c r="Q24" s="17"/>
      <c r="R24" s="18"/>
      <c r="S24" s="17">
        <f t="shared" si="2"/>
        <v>2053.2200000000003</v>
      </c>
      <c r="T24" s="17">
        <f>3795+1200</f>
        <v>4995</v>
      </c>
      <c r="U24" s="17">
        <f t="shared" si="1"/>
        <v>2941.7799999999997</v>
      </c>
    </row>
    <row r="25" spans="1:21" x14ac:dyDescent="0.25">
      <c r="A25" s="22" t="s">
        <v>6</v>
      </c>
      <c r="B25" s="21">
        <v>1000</v>
      </c>
      <c r="C25" s="21">
        <v>1800</v>
      </c>
      <c r="D25" s="21">
        <v>2400</v>
      </c>
      <c r="E25" s="17"/>
      <c r="F25" s="34"/>
      <c r="G25" s="17"/>
      <c r="H25" s="17"/>
      <c r="I25" s="20">
        <v>700</v>
      </c>
      <c r="K25" s="17">
        <f>B25</f>
        <v>1000</v>
      </c>
      <c r="L25" s="17">
        <f>(C25/50)*20</f>
        <v>720</v>
      </c>
      <c r="M25" s="17">
        <f>(D25/150)*37</f>
        <v>592</v>
      </c>
      <c r="N25" s="17"/>
      <c r="O25" s="17"/>
      <c r="P25" s="17"/>
      <c r="Q25" s="17"/>
      <c r="R25" s="18"/>
      <c r="S25" s="17">
        <f t="shared" si="2"/>
        <v>2312</v>
      </c>
      <c r="T25" s="17">
        <f t="shared" ref="T25:T37" si="3">3795+1200</f>
        <v>4995</v>
      </c>
      <c r="U25" s="17">
        <f t="shared" si="1"/>
        <v>2683</v>
      </c>
    </row>
    <row r="26" spans="1:21" x14ac:dyDescent="0.25">
      <c r="A26" s="22" t="s">
        <v>13</v>
      </c>
      <c r="B26" s="21">
        <v>1000</v>
      </c>
      <c r="C26" s="21">
        <v>1150</v>
      </c>
      <c r="D26" s="17"/>
      <c r="E26" s="38">
        <v>3369</v>
      </c>
      <c r="F26" s="34"/>
      <c r="G26" s="17"/>
      <c r="H26" s="17"/>
      <c r="I26" s="17"/>
      <c r="K26" s="17">
        <f>B26</f>
        <v>1000</v>
      </c>
      <c r="L26" s="17">
        <f>(C26/50)*20</f>
        <v>460</v>
      </c>
      <c r="M26" s="17"/>
      <c r="N26" s="17"/>
      <c r="O26" s="17">
        <v>962.64</v>
      </c>
      <c r="P26" s="17"/>
      <c r="Q26" s="17"/>
      <c r="R26" s="18"/>
      <c r="S26" s="17">
        <f t="shared" si="2"/>
        <v>2422.64</v>
      </c>
      <c r="T26" s="17">
        <f t="shared" si="3"/>
        <v>4995</v>
      </c>
      <c r="U26" s="17">
        <f t="shared" si="1"/>
        <v>2572.36</v>
      </c>
    </row>
    <row r="27" spans="1:21" x14ac:dyDescent="0.25">
      <c r="A27" s="22" t="s">
        <v>0</v>
      </c>
      <c r="B27" s="21">
        <v>1000</v>
      </c>
      <c r="C27" s="17"/>
      <c r="D27" s="17"/>
      <c r="E27" s="20">
        <v>1120</v>
      </c>
      <c r="F27" s="33">
        <v>2400</v>
      </c>
      <c r="G27" s="17"/>
      <c r="H27" s="17"/>
      <c r="I27" s="17"/>
      <c r="K27" s="17">
        <f>B27</f>
        <v>1000</v>
      </c>
      <c r="L27" s="17"/>
      <c r="M27" s="17"/>
      <c r="N27" s="17"/>
      <c r="O27" s="17">
        <v>320.88</v>
      </c>
      <c r="P27" s="17">
        <f>F27/300*90</f>
        <v>720</v>
      </c>
      <c r="Q27" s="17"/>
      <c r="R27" s="18"/>
      <c r="S27" s="17">
        <f t="shared" si="2"/>
        <v>2040.88</v>
      </c>
      <c r="T27" s="17">
        <f t="shared" si="3"/>
        <v>4995</v>
      </c>
      <c r="U27" s="17">
        <f t="shared" si="1"/>
        <v>2954.12</v>
      </c>
    </row>
    <row r="28" spans="1:21" x14ac:dyDescent="0.25">
      <c r="A28" s="22" t="s">
        <v>14</v>
      </c>
      <c r="B28" s="21">
        <v>1000</v>
      </c>
      <c r="C28" s="21">
        <v>2450</v>
      </c>
      <c r="D28" s="17"/>
      <c r="E28" s="17"/>
      <c r="F28" s="34"/>
      <c r="G28" s="17"/>
      <c r="H28" s="17"/>
      <c r="I28" s="17"/>
      <c r="K28" s="17">
        <f>B28</f>
        <v>1000</v>
      </c>
      <c r="L28" s="17">
        <f>(C28/50)*20</f>
        <v>980</v>
      </c>
      <c r="M28" s="17"/>
      <c r="N28" s="17"/>
      <c r="O28" s="17"/>
      <c r="P28" s="17"/>
      <c r="Q28" s="17"/>
      <c r="R28" s="18"/>
      <c r="S28" s="17">
        <f t="shared" si="2"/>
        <v>1980</v>
      </c>
      <c r="T28" s="17">
        <f t="shared" si="3"/>
        <v>4995</v>
      </c>
      <c r="U28" s="17">
        <f t="shared" si="1"/>
        <v>3015</v>
      </c>
    </row>
    <row r="29" spans="1:21" x14ac:dyDescent="0.25">
      <c r="A29" s="22" t="s">
        <v>3</v>
      </c>
      <c r="B29" s="21">
        <v>1000</v>
      </c>
      <c r="C29" s="21">
        <v>400</v>
      </c>
      <c r="D29" s="17"/>
      <c r="E29" s="20">
        <v>700</v>
      </c>
      <c r="F29" s="34"/>
      <c r="G29" s="17"/>
      <c r="H29" s="17"/>
      <c r="I29" s="20">
        <f>5*350</f>
        <v>1750</v>
      </c>
      <c r="K29" s="17">
        <f>B29</f>
        <v>1000</v>
      </c>
      <c r="L29" s="17">
        <f>(C29/50)*20</f>
        <v>160</v>
      </c>
      <c r="M29" s="17"/>
      <c r="N29" s="17"/>
      <c r="O29" s="17">
        <v>200.55</v>
      </c>
      <c r="P29" s="17"/>
      <c r="Q29" s="17"/>
      <c r="R29" s="18"/>
      <c r="S29" s="17">
        <f t="shared" si="2"/>
        <v>1360.55</v>
      </c>
      <c r="T29" s="17">
        <f t="shared" si="3"/>
        <v>4995</v>
      </c>
      <c r="U29" s="17">
        <f t="shared" si="1"/>
        <v>3634.45</v>
      </c>
    </row>
    <row r="30" spans="1:21" x14ac:dyDescent="0.25">
      <c r="A30" s="22" t="s">
        <v>23</v>
      </c>
      <c r="B30" s="21">
        <v>1000</v>
      </c>
      <c r="C30" s="21">
        <v>1800</v>
      </c>
      <c r="D30" s="21">
        <v>2700</v>
      </c>
      <c r="E30" s="17"/>
      <c r="F30" s="33">
        <v>3300</v>
      </c>
      <c r="G30" s="17"/>
      <c r="H30" s="17"/>
      <c r="I30" s="17"/>
      <c r="K30" s="17">
        <f>B30</f>
        <v>1000</v>
      </c>
      <c r="L30" s="17">
        <f>(C30/50)*20</f>
        <v>720</v>
      </c>
      <c r="M30" s="17">
        <f>(D30/150)*37</f>
        <v>666</v>
      </c>
      <c r="N30" s="17"/>
      <c r="O30" s="17"/>
      <c r="P30" s="17">
        <f>F30/300*90</f>
        <v>990</v>
      </c>
      <c r="Q30" s="17"/>
      <c r="R30" s="18"/>
      <c r="S30" s="17">
        <f t="shared" si="2"/>
        <v>3376</v>
      </c>
      <c r="T30" s="17">
        <f t="shared" si="3"/>
        <v>4995</v>
      </c>
      <c r="U30" s="17">
        <f t="shared" si="1"/>
        <v>1619</v>
      </c>
    </row>
    <row r="31" spans="1:21" x14ac:dyDescent="0.25">
      <c r="A31" s="22" t="s">
        <v>27</v>
      </c>
      <c r="B31" s="21">
        <v>1000</v>
      </c>
      <c r="C31" s="17"/>
      <c r="D31" s="21">
        <v>3150</v>
      </c>
      <c r="E31" s="20">
        <v>560</v>
      </c>
      <c r="F31" s="34"/>
      <c r="G31" s="17"/>
      <c r="H31" s="17"/>
      <c r="I31" s="17"/>
      <c r="K31" s="17">
        <f>B31</f>
        <v>1000</v>
      </c>
      <c r="L31" s="17"/>
      <c r="M31" s="17">
        <f>(D31/150)*37</f>
        <v>777</v>
      </c>
      <c r="N31" s="17"/>
      <c r="O31" s="17">
        <v>160.44</v>
      </c>
      <c r="P31" s="17"/>
      <c r="Q31" s="17"/>
      <c r="R31" s="18"/>
      <c r="S31" s="17">
        <f t="shared" si="2"/>
        <v>1937.44</v>
      </c>
      <c r="T31" s="17">
        <f t="shared" si="3"/>
        <v>4995</v>
      </c>
      <c r="U31" s="17">
        <f t="shared" si="1"/>
        <v>3057.56</v>
      </c>
    </row>
    <row r="32" spans="1:21" x14ac:dyDescent="0.25">
      <c r="A32" s="22" t="s">
        <v>18</v>
      </c>
      <c r="B32" s="21">
        <v>1000</v>
      </c>
      <c r="C32" s="21">
        <v>1150</v>
      </c>
      <c r="D32" s="21">
        <v>7050</v>
      </c>
      <c r="E32" s="17"/>
      <c r="F32" s="33">
        <v>4200</v>
      </c>
      <c r="G32" s="17"/>
      <c r="H32" s="17"/>
      <c r="I32" s="17"/>
      <c r="K32" s="17">
        <f>B32</f>
        <v>1000</v>
      </c>
      <c r="L32" s="17">
        <f>(C32/50)*20</f>
        <v>460</v>
      </c>
      <c r="M32" s="17">
        <f>(D32/150)*37</f>
        <v>1739</v>
      </c>
      <c r="N32" s="17"/>
      <c r="O32" s="17"/>
      <c r="P32" s="17">
        <f>F32/300*90</f>
        <v>1260</v>
      </c>
      <c r="Q32" s="17"/>
      <c r="R32" s="18"/>
      <c r="S32" s="17">
        <f t="shared" si="2"/>
        <v>4459</v>
      </c>
      <c r="T32" s="17">
        <f t="shared" si="3"/>
        <v>4995</v>
      </c>
      <c r="U32" s="17">
        <f t="shared" si="1"/>
        <v>536</v>
      </c>
    </row>
    <row r="33" spans="1:21" x14ac:dyDescent="0.25">
      <c r="A33" s="22" t="s">
        <v>11</v>
      </c>
      <c r="B33" s="21">
        <v>1000</v>
      </c>
      <c r="C33" s="17"/>
      <c r="D33" s="21">
        <v>4200</v>
      </c>
      <c r="E33" s="17"/>
      <c r="F33" s="37">
        <v>2700</v>
      </c>
      <c r="G33" s="21">
        <v>360</v>
      </c>
      <c r="H33" s="17"/>
      <c r="I33" s="17"/>
      <c r="K33" s="17">
        <f>B33</f>
        <v>1000</v>
      </c>
      <c r="L33" s="17"/>
      <c r="M33" s="17">
        <f>(D33/150)*37</f>
        <v>1036</v>
      </c>
      <c r="N33" s="17"/>
      <c r="O33" s="17"/>
      <c r="P33" s="17">
        <f>F33/300*90</f>
        <v>810</v>
      </c>
      <c r="Q33" s="17">
        <f>G33/180*90</f>
        <v>180</v>
      </c>
      <c r="R33" s="18"/>
      <c r="S33" s="17">
        <f t="shared" si="2"/>
        <v>3026</v>
      </c>
      <c r="T33" s="17">
        <f t="shared" si="3"/>
        <v>4995</v>
      </c>
      <c r="U33" s="17">
        <f t="shared" si="1"/>
        <v>1969</v>
      </c>
    </row>
    <row r="34" spans="1:21" x14ac:dyDescent="0.25">
      <c r="A34" s="22" t="s">
        <v>5</v>
      </c>
      <c r="B34" s="21">
        <v>1000</v>
      </c>
      <c r="C34" s="21">
        <v>1750</v>
      </c>
      <c r="D34" s="21">
        <v>4800</v>
      </c>
      <c r="E34" s="17"/>
      <c r="F34" s="33">
        <v>4200</v>
      </c>
      <c r="G34" s="17"/>
      <c r="H34" s="17"/>
      <c r="I34" s="20">
        <v>350</v>
      </c>
      <c r="K34" s="17">
        <f>B34</f>
        <v>1000</v>
      </c>
      <c r="L34" s="17">
        <f>(C34/50)*20</f>
        <v>700</v>
      </c>
      <c r="M34" s="17">
        <f>(D34/150)*37</f>
        <v>1184</v>
      </c>
      <c r="N34" s="17"/>
      <c r="O34" s="17"/>
      <c r="P34" s="17">
        <f>F34/300*90</f>
        <v>1260</v>
      </c>
      <c r="Q34" s="17"/>
      <c r="R34" s="18"/>
      <c r="S34" s="17">
        <f t="shared" si="2"/>
        <v>4144</v>
      </c>
      <c r="T34" s="17">
        <f t="shared" si="3"/>
        <v>4995</v>
      </c>
      <c r="U34" s="17">
        <f t="shared" si="1"/>
        <v>851</v>
      </c>
    </row>
    <row r="35" spans="1:21" x14ac:dyDescent="0.25">
      <c r="A35" s="22" t="s">
        <v>25</v>
      </c>
      <c r="B35" s="21">
        <v>1000</v>
      </c>
      <c r="C35" s="17"/>
      <c r="D35" s="21">
        <v>600</v>
      </c>
      <c r="E35" s="17"/>
      <c r="F35" s="34"/>
      <c r="G35" s="17"/>
      <c r="H35" s="17"/>
      <c r="I35" s="17"/>
      <c r="K35" s="17">
        <f>B35</f>
        <v>1000</v>
      </c>
      <c r="L35" s="17"/>
      <c r="M35" s="17">
        <f>(D35/150)*37</f>
        <v>148</v>
      </c>
      <c r="N35" s="17"/>
      <c r="O35" s="17"/>
      <c r="P35" s="17"/>
      <c r="Q35" s="17"/>
      <c r="R35" s="18"/>
      <c r="S35" s="17">
        <f t="shared" si="2"/>
        <v>1148</v>
      </c>
      <c r="T35" s="17">
        <f t="shared" si="3"/>
        <v>4995</v>
      </c>
      <c r="U35" s="17">
        <f t="shared" si="1"/>
        <v>3847</v>
      </c>
    </row>
    <row r="36" spans="1:21" x14ac:dyDescent="0.25">
      <c r="A36" s="22" t="s">
        <v>16</v>
      </c>
      <c r="B36" s="21">
        <v>1000</v>
      </c>
      <c r="C36" s="21">
        <v>6550</v>
      </c>
      <c r="D36" s="21">
        <v>4800</v>
      </c>
      <c r="E36" s="17"/>
      <c r="F36" s="34"/>
      <c r="G36" s="17"/>
      <c r="H36" s="17"/>
      <c r="I36" s="20">
        <f>3*350</f>
        <v>1050</v>
      </c>
      <c r="K36" s="17">
        <f>B36</f>
        <v>1000</v>
      </c>
      <c r="L36" s="17">
        <f>(C36/50)*20</f>
        <v>2620</v>
      </c>
      <c r="M36" s="17">
        <f>(D36/150)*37</f>
        <v>1184</v>
      </c>
      <c r="N36" s="17"/>
      <c r="O36" s="17"/>
      <c r="P36" s="17"/>
      <c r="Q36" s="17"/>
      <c r="R36" s="18"/>
      <c r="S36" s="17">
        <f t="shared" si="2"/>
        <v>4804</v>
      </c>
      <c r="T36" s="17">
        <f t="shared" si="3"/>
        <v>4995</v>
      </c>
      <c r="U36" s="17">
        <f t="shared" si="1"/>
        <v>191</v>
      </c>
    </row>
    <row r="37" spans="1:21" x14ac:dyDescent="0.25">
      <c r="A37" s="22" t="s">
        <v>29</v>
      </c>
      <c r="B37" s="21">
        <v>1000</v>
      </c>
      <c r="C37" s="17"/>
      <c r="D37" s="21">
        <v>3000</v>
      </c>
      <c r="E37" s="17"/>
      <c r="F37" s="34"/>
      <c r="G37" s="17"/>
      <c r="H37" s="17"/>
      <c r="I37" s="20">
        <v>700</v>
      </c>
      <c r="K37" s="17">
        <f>B37</f>
        <v>1000</v>
      </c>
      <c r="L37" s="17"/>
      <c r="M37" s="17">
        <f>(D37/150)*37</f>
        <v>740</v>
      </c>
      <c r="N37" s="17"/>
      <c r="O37" s="17"/>
      <c r="P37" s="17"/>
      <c r="Q37" s="17"/>
      <c r="R37" s="18"/>
      <c r="S37" s="17">
        <f t="shared" si="2"/>
        <v>1740</v>
      </c>
      <c r="T37" s="17">
        <f t="shared" si="3"/>
        <v>4995</v>
      </c>
      <c r="U37" s="17">
        <f t="shared" si="1"/>
        <v>3255</v>
      </c>
    </row>
    <row r="38" spans="1:21" x14ac:dyDescent="0.25">
      <c r="B38" s="17"/>
      <c r="C38" s="17"/>
      <c r="D38" s="17"/>
      <c r="E38" s="17"/>
      <c r="F38" s="34"/>
      <c r="G38" s="17"/>
      <c r="H38" s="17"/>
      <c r="I38" s="17"/>
      <c r="K38" s="17"/>
      <c r="L38" s="17"/>
      <c r="M38" s="17"/>
      <c r="N38" s="17"/>
      <c r="O38" s="17"/>
      <c r="P38" s="17"/>
      <c r="Q38" s="17"/>
      <c r="R38" s="18"/>
      <c r="S38" s="17"/>
      <c r="T38" s="17"/>
      <c r="U38" s="17"/>
    </row>
    <row r="39" spans="1:21" x14ac:dyDescent="0.25">
      <c r="B39" s="18">
        <f>SUM(B3:B38)</f>
        <v>36000</v>
      </c>
      <c r="C39" s="18">
        <f>SUM(C3:C38)</f>
        <v>29050</v>
      </c>
      <c r="D39" s="18">
        <f>SUM(D3:D38)</f>
        <v>72600</v>
      </c>
      <c r="E39" s="18">
        <f>SUM(E3:E38)</f>
        <v>12856</v>
      </c>
      <c r="F39" s="18">
        <f>SUM(F3:F38)</f>
        <v>52200</v>
      </c>
      <c r="G39" s="18">
        <f t="shared" ref="G39:H39" si="4">SUM(G3:G38)</f>
        <v>2700</v>
      </c>
      <c r="H39" s="18">
        <f t="shared" si="4"/>
        <v>2895</v>
      </c>
      <c r="I39" s="18">
        <f>SUM(I3:I38)</f>
        <v>12250</v>
      </c>
      <c r="K39" s="19">
        <f>SUM(K3:K38)</f>
        <v>33000</v>
      </c>
      <c r="L39" s="19">
        <f t="shared" ref="L39:P39" si="5">SUM(L3:L38)</f>
        <v>11620</v>
      </c>
      <c r="M39" s="19">
        <f t="shared" si="5"/>
        <v>17908</v>
      </c>
      <c r="N39" s="19"/>
      <c r="O39" s="19">
        <f t="shared" si="5"/>
        <v>3520.3800000000006</v>
      </c>
      <c r="P39" s="19">
        <f t="shared" si="5"/>
        <v>15660</v>
      </c>
      <c r="Q39" s="19">
        <f t="shared" ref="Q39:U39" si="6">SUM(Q3:Q38)</f>
        <v>1350</v>
      </c>
      <c r="R39" s="18"/>
      <c r="S39" s="19">
        <f t="shared" si="6"/>
        <v>83798.38</v>
      </c>
      <c r="T39" s="19">
        <f t="shared" si="6"/>
        <v>166835</v>
      </c>
      <c r="U39" s="19">
        <f t="shared" si="6"/>
        <v>83036.62000000001</v>
      </c>
    </row>
    <row r="41" spans="1:21" x14ac:dyDescent="0.25">
      <c r="A41" s="1" t="s">
        <v>35</v>
      </c>
    </row>
    <row r="42" spans="1:21" x14ac:dyDescent="0.25">
      <c r="A42" s="1" t="s">
        <v>36</v>
      </c>
    </row>
    <row r="43" spans="1:21" x14ac:dyDescent="0.25">
      <c r="A43" s="1" t="s">
        <v>33</v>
      </c>
      <c r="B43" s="1"/>
    </row>
    <row r="44" spans="1:21" x14ac:dyDescent="0.25">
      <c r="A44" s="1" t="s">
        <v>34</v>
      </c>
      <c r="B44" s="1"/>
    </row>
    <row r="45" spans="1:21" x14ac:dyDescent="0.25">
      <c r="A45" s="1" t="s">
        <v>37</v>
      </c>
      <c r="B45" s="1"/>
    </row>
    <row r="47" spans="1:21" x14ac:dyDescent="0.25">
      <c r="A47" t="s">
        <v>88</v>
      </c>
    </row>
    <row r="48" spans="1:21" x14ac:dyDescent="0.25">
      <c r="A48" t="s">
        <v>89</v>
      </c>
    </row>
  </sheetData>
  <autoFilter ref="C2:G37"/>
  <sortState ref="A3:T37">
    <sortCondition ref="A3:A37"/>
  </sortState>
  <mergeCells count="3">
    <mergeCell ref="K1:Q1"/>
    <mergeCell ref="S1:U1"/>
    <mergeCell ref="B1:I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16" sqref="A16"/>
    </sheetView>
  </sheetViews>
  <sheetFormatPr defaultRowHeight="15" x14ac:dyDescent="0.25"/>
  <sheetData>
    <row r="1" spans="1:11" x14ac:dyDescent="0.25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1" customFormat="1" x14ac:dyDescent="0.25">
      <c r="A2" s="1" t="s">
        <v>66</v>
      </c>
    </row>
    <row r="3" spans="1:11" x14ac:dyDescent="0.25">
      <c r="A3" t="s">
        <v>41</v>
      </c>
    </row>
    <row r="4" spans="1:11" x14ac:dyDescent="0.25">
      <c r="A4" t="s">
        <v>42</v>
      </c>
    </row>
    <row r="5" spans="1:11" x14ac:dyDescent="0.25">
      <c r="A5" t="s">
        <v>43</v>
      </c>
    </row>
    <row r="6" spans="1:11" x14ac:dyDescent="0.25">
      <c r="A6" t="s">
        <v>44</v>
      </c>
    </row>
    <row r="7" spans="1:11" x14ac:dyDescent="0.25">
      <c r="A7" t="s">
        <v>45</v>
      </c>
    </row>
    <row r="8" spans="1:11" x14ac:dyDescent="0.25">
      <c r="A8" t="s">
        <v>46</v>
      </c>
    </row>
    <row r="9" spans="1:11" x14ac:dyDescent="0.25">
      <c r="A9" t="s">
        <v>47</v>
      </c>
    </row>
    <row r="11" spans="1:11" x14ac:dyDescent="0.25">
      <c r="A11" t="s">
        <v>51</v>
      </c>
    </row>
    <row r="12" spans="1:11" x14ac:dyDescent="0.25">
      <c r="A12" t="s">
        <v>52</v>
      </c>
    </row>
    <row r="13" spans="1:11" x14ac:dyDescent="0.25">
      <c r="A13" t="s">
        <v>53</v>
      </c>
    </row>
    <row r="15" spans="1:11" x14ac:dyDescent="0.25">
      <c r="A15" t="s">
        <v>125</v>
      </c>
    </row>
    <row r="16" spans="1:11" x14ac:dyDescent="0.25">
      <c r="A16" t="s">
        <v>54</v>
      </c>
    </row>
    <row r="18" spans="1:1" x14ac:dyDescent="0.25">
      <c r="A18" t="s">
        <v>55</v>
      </c>
    </row>
    <row r="20" spans="1:1" x14ac:dyDescent="0.25">
      <c r="A20" t="s">
        <v>62</v>
      </c>
    </row>
    <row r="22" spans="1:1" x14ac:dyDescent="0.25">
      <c r="A2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6" sqref="A6"/>
    </sheetView>
  </sheetViews>
  <sheetFormatPr defaultRowHeight="15" x14ac:dyDescent="0.25"/>
  <cols>
    <col min="1" max="3" width="35.7109375" customWidth="1"/>
  </cols>
  <sheetData>
    <row r="1" spans="1:3" x14ac:dyDescent="0.25">
      <c r="A1" s="3" t="s">
        <v>38</v>
      </c>
      <c r="B1" s="3" t="s">
        <v>39</v>
      </c>
      <c r="C1" s="3" t="s">
        <v>40</v>
      </c>
    </row>
    <row r="2" spans="1:3" x14ac:dyDescent="0.25">
      <c r="A2" s="2" t="s">
        <v>73</v>
      </c>
      <c r="B2" s="2" t="s">
        <v>74</v>
      </c>
      <c r="C2" s="2" t="s">
        <v>48</v>
      </c>
    </row>
    <row r="3" spans="1:3" x14ac:dyDescent="0.25">
      <c r="A3" s="2" t="s">
        <v>75</v>
      </c>
      <c r="B3" s="2" t="s">
        <v>76</v>
      </c>
      <c r="C3" s="2" t="s">
        <v>49</v>
      </c>
    </row>
    <row r="4" spans="1:3" x14ac:dyDescent="0.25">
      <c r="A4" s="2" t="s">
        <v>77</v>
      </c>
      <c r="B4" s="2" t="s">
        <v>78</v>
      </c>
      <c r="C4" s="2" t="s">
        <v>50</v>
      </c>
    </row>
    <row r="5" spans="1:3" x14ac:dyDescent="0.25">
      <c r="A5" s="2" t="s">
        <v>79</v>
      </c>
      <c r="B5" s="2" t="s">
        <v>80</v>
      </c>
      <c r="C5" s="2" t="s">
        <v>50</v>
      </c>
    </row>
    <row r="6" spans="1:3" x14ac:dyDescent="0.25">
      <c r="A6" s="2" t="s">
        <v>116</v>
      </c>
      <c r="B6" s="2" t="s">
        <v>106</v>
      </c>
      <c r="C6" s="2" t="s">
        <v>117</v>
      </c>
    </row>
    <row r="7" spans="1:3" x14ac:dyDescent="0.25">
      <c r="A7" s="2"/>
      <c r="B7" s="2"/>
      <c r="C7" s="2"/>
    </row>
    <row r="8" spans="1:3" x14ac:dyDescent="0.25">
      <c r="A8" s="1" t="s">
        <v>69</v>
      </c>
    </row>
    <row r="9" spans="1:3" x14ac:dyDescent="0.25">
      <c r="A9" t="s">
        <v>84</v>
      </c>
    </row>
    <row r="10" spans="1:3" x14ac:dyDescent="0.25">
      <c r="A10" t="s">
        <v>85</v>
      </c>
    </row>
    <row r="11" spans="1:3" x14ac:dyDescent="0.25">
      <c r="A11" t="s">
        <v>86</v>
      </c>
    </row>
    <row r="12" spans="1:3" x14ac:dyDescent="0.25">
      <c r="A12" t="s">
        <v>87</v>
      </c>
    </row>
    <row r="13" spans="1:3" x14ac:dyDescent="0.25">
      <c r="A13" t="s">
        <v>70</v>
      </c>
    </row>
    <row r="14" spans="1:3" x14ac:dyDescent="0.25">
      <c r="A14" t="s">
        <v>71</v>
      </c>
      <c r="B14" t="s">
        <v>81</v>
      </c>
    </row>
    <row r="16" spans="1:3" x14ac:dyDescent="0.25">
      <c r="A16" t="s">
        <v>82</v>
      </c>
      <c r="B16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5" sqref="A15"/>
    </sheetView>
  </sheetViews>
  <sheetFormatPr defaultRowHeight="15" x14ac:dyDescent="0.25"/>
  <sheetData>
    <row r="1" spans="1:1" x14ac:dyDescent="0.25">
      <c r="A1" t="s">
        <v>58</v>
      </c>
    </row>
    <row r="3" spans="1:1" x14ac:dyDescent="0.25">
      <c r="A3" t="s">
        <v>59</v>
      </c>
    </row>
    <row r="5" spans="1:1" x14ac:dyDescent="0.25">
      <c r="A5" t="s">
        <v>63</v>
      </c>
    </row>
    <row r="7" spans="1:1" x14ac:dyDescent="0.25">
      <c r="A7" t="s">
        <v>56</v>
      </c>
    </row>
    <row r="9" spans="1:1" x14ac:dyDescent="0.25">
      <c r="A9" t="s">
        <v>57</v>
      </c>
    </row>
    <row r="11" spans="1:1" x14ac:dyDescent="0.25">
      <c r="A11" t="s">
        <v>61</v>
      </c>
    </row>
    <row r="13" spans="1:1" x14ac:dyDescent="0.25">
      <c r="A13" t="s">
        <v>60</v>
      </c>
    </row>
    <row r="15" spans="1:1" x14ac:dyDescent="0.25">
      <c r="A15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D39" sqref="D39"/>
    </sheetView>
  </sheetViews>
  <sheetFormatPr defaultRowHeight="15" x14ac:dyDescent="0.25"/>
  <cols>
    <col min="2" max="3" width="33" customWidth="1"/>
  </cols>
  <sheetData>
    <row r="1" spans="1:3" s="2" customFormat="1" x14ac:dyDescent="0.25">
      <c r="B1"/>
    </row>
    <row r="2" spans="1:3" x14ac:dyDescent="0.25">
      <c r="A2" s="2">
        <v>1</v>
      </c>
      <c r="B2" s="2" t="s">
        <v>34</v>
      </c>
      <c r="C2" s="2" t="s">
        <v>32</v>
      </c>
    </row>
    <row r="3" spans="1:3" x14ac:dyDescent="0.25">
      <c r="A3" s="2">
        <v>2</v>
      </c>
      <c r="B3" s="2" t="s">
        <v>36</v>
      </c>
      <c r="C3" s="2" t="s">
        <v>32</v>
      </c>
    </row>
    <row r="4" spans="1:3" x14ac:dyDescent="0.25">
      <c r="A4" s="2">
        <v>3</v>
      </c>
      <c r="B4" s="2" t="s">
        <v>37</v>
      </c>
      <c r="C4" s="2" t="s">
        <v>32</v>
      </c>
    </row>
    <row r="5" spans="1:3" x14ac:dyDescent="0.25">
      <c r="A5" s="2">
        <v>4</v>
      </c>
      <c r="B5" s="2" t="s">
        <v>33</v>
      </c>
      <c r="C5" s="2" t="s">
        <v>32</v>
      </c>
    </row>
    <row r="6" spans="1:3" x14ac:dyDescent="0.25">
      <c r="A6" s="2">
        <v>5</v>
      </c>
      <c r="B6" s="2" t="s">
        <v>35</v>
      </c>
      <c r="C6" s="2" t="s">
        <v>32</v>
      </c>
    </row>
    <row r="7" spans="1:3" x14ac:dyDescent="0.25">
      <c r="A7" s="2"/>
      <c r="B7" s="2"/>
      <c r="C7" s="2"/>
    </row>
    <row r="8" spans="1:3" x14ac:dyDescent="0.25">
      <c r="A8" s="2">
        <v>1</v>
      </c>
      <c r="B8" s="2" t="s">
        <v>17</v>
      </c>
      <c r="C8" s="2" t="s">
        <v>67</v>
      </c>
    </row>
    <row r="9" spans="1:3" x14ac:dyDescent="0.25">
      <c r="A9" s="2">
        <v>2</v>
      </c>
      <c r="B9" s="2" t="s">
        <v>83</v>
      </c>
      <c r="C9" s="2" t="s">
        <v>67</v>
      </c>
    </row>
    <row r="10" spans="1:3" x14ac:dyDescent="0.25">
      <c r="A10" s="2">
        <v>3</v>
      </c>
      <c r="B10" s="2" t="s">
        <v>20</v>
      </c>
      <c r="C10" s="2" t="s">
        <v>67</v>
      </c>
    </row>
    <row r="11" spans="1:3" x14ac:dyDescent="0.25">
      <c r="A11" s="2">
        <v>4</v>
      </c>
      <c r="B11" s="2" t="s">
        <v>21</v>
      </c>
      <c r="C11" s="2" t="s">
        <v>67</v>
      </c>
    </row>
    <row r="12" spans="1:3" x14ac:dyDescent="0.25">
      <c r="A12" s="2">
        <v>5</v>
      </c>
      <c r="B12" s="2" t="s">
        <v>28</v>
      </c>
      <c r="C12" s="2" t="s">
        <v>67</v>
      </c>
    </row>
    <row r="13" spans="1:3" x14ac:dyDescent="0.25">
      <c r="A13" s="2">
        <v>6</v>
      </c>
      <c r="B13" s="2" t="s">
        <v>30</v>
      </c>
      <c r="C13" s="2" t="s">
        <v>67</v>
      </c>
    </row>
    <row r="14" spans="1:3" x14ac:dyDescent="0.25">
      <c r="A14" s="2">
        <v>7</v>
      </c>
      <c r="B14" s="2" t="s">
        <v>122</v>
      </c>
      <c r="C14" s="2" t="s">
        <v>67</v>
      </c>
    </row>
    <row r="15" spans="1:3" x14ac:dyDescent="0.25">
      <c r="A15" s="2">
        <v>8</v>
      </c>
      <c r="B15" s="2" t="s">
        <v>19</v>
      </c>
      <c r="C15" s="2" t="s">
        <v>67</v>
      </c>
    </row>
    <row r="16" spans="1:3" x14ac:dyDescent="0.25">
      <c r="A16" s="2">
        <v>9</v>
      </c>
      <c r="B16" s="2" t="s">
        <v>31</v>
      </c>
      <c r="C16" s="2" t="s">
        <v>67</v>
      </c>
    </row>
    <row r="17" spans="1:3" x14ac:dyDescent="0.25">
      <c r="A17" s="2">
        <v>10</v>
      </c>
      <c r="B17" s="2" t="s">
        <v>10</v>
      </c>
      <c r="C17" s="2" t="s">
        <v>67</v>
      </c>
    </row>
    <row r="18" spans="1:3" x14ac:dyDescent="0.25">
      <c r="A18" s="2">
        <v>11</v>
      </c>
      <c r="B18" s="2" t="s">
        <v>4</v>
      </c>
      <c r="C18" s="2" t="s">
        <v>67</v>
      </c>
    </row>
    <row r="19" spans="1:3" x14ac:dyDescent="0.25">
      <c r="A19" s="2">
        <v>12</v>
      </c>
      <c r="B19" s="2" t="s">
        <v>24</v>
      </c>
      <c r="C19" s="2" t="s">
        <v>67</v>
      </c>
    </row>
    <row r="20" spans="1:3" x14ac:dyDescent="0.25">
      <c r="A20" s="2">
        <v>13</v>
      </c>
      <c r="B20" s="2" t="s">
        <v>26</v>
      </c>
      <c r="C20" s="2" t="s">
        <v>67</v>
      </c>
    </row>
    <row r="21" spans="1:3" x14ac:dyDescent="0.25">
      <c r="A21" s="2">
        <v>14</v>
      </c>
      <c r="B21" s="2" t="s">
        <v>15</v>
      </c>
      <c r="C21" s="2" t="s">
        <v>67</v>
      </c>
    </row>
    <row r="22" spans="1:3" x14ac:dyDescent="0.25">
      <c r="A22" s="2">
        <v>15</v>
      </c>
      <c r="B22" s="2" t="s">
        <v>7</v>
      </c>
      <c r="C22" s="2" t="s">
        <v>67</v>
      </c>
    </row>
    <row r="23" spans="1:3" x14ac:dyDescent="0.25">
      <c r="A23" s="2">
        <v>16</v>
      </c>
      <c r="B23" s="2" t="s">
        <v>68</v>
      </c>
      <c r="C23" s="2" t="s">
        <v>67</v>
      </c>
    </row>
    <row r="24" spans="1:3" x14ac:dyDescent="0.25">
      <c r="A24" s="2">
        <v>17</v>
      </c>
      <c r="B24" s="2" t="s">
        <v>12</v>
      </c>
      <c r="C24" s="2" t="s">
        <v>67</v>
      </c>
    </row>
    <row r="25" spans="1:3" x14ac:dyDescent="0.25">
      <c r="A25" s="2">
        <v>18</v>
      </c>
      <c r="B25" s="2" t="s">
        <v>1</v>
      </c>
      <c r="C25" s="2" t="s">
        <v>67</v>
      </c>
    </row>
    <row r="26" spans="1:3" x14ac:dyDescent="0.25">
      <c r="A26" s="2">
        <v>19</v>
      </c>
      <c r="B26" s="2" t="s">
        <v>9</v>
      </c>
      <c r="C26" s="2" t="s">
        <v>67</v>
      </c>
    </row>
    <row r="27" spans="1:3" x14ac:dyDescent="0.25">
      <c r="A27" s="2">
        <v>20</v>
      </c>
      <c r="B27" s="2" t="s">
        <v>2</v>
      </c>
      <c r="C27" s="2" t="s">
        <v>67</v>
      </c>
    </row>
    <row r="28" spans="1:3" x14ac:dyDescent="0.25">
      <c r="A28" s="2">
        <v>21</v>
      </c>
      <c r="B28" s="2" t="s">
        <v>6</v>
      </c>
      <c r="C28" s="2" t="s">
        <v>67</v>
      </c>
    </row>
    <row r="29" spans="1:3" x14ac:dyDescent="0.25">
      <c r="A29" s="2">
        <v>22</v>
      </c>
      <c r="B29" s="2" t="s">
        <v>13</v>
      </c>
      <c r="C29" s="2" t="s">
        <v>67</v>
      </c>
    </row>
    <row r="30" spans="1:3" x14ac:dyDescent="0.25">
      <c r="A30" s="2">
        <v>23</v>
      </c>
      <c r="B30" s="2" t="s">
        <v>0</v>
      </c>
      <c r="C30" s="2" t="s">
        <v>67</v>
      </c>
    </row>
    <row r="31" spans="1:3" x14ac:dyDescent="0.25">
      <c r="A31" s="2">
        <v>24</v>
      </c>
      <c r="B31" s="2" t="s">
        <v>14</v>
      </c>
      <c r="C31" s="2" t="s">
        <v>67</v>
      </c>
    </row>
    <row r="32" spans="1:3" x14ac:dyDescent="0.25">
      <c r="A32" s="2">
        <v>25</v>
      </c>
      <c r="B32" s="2" t="s">
        <v>3</v>
      </c>
      <c r="C32" s="2" t="s">
        <v>67</v>
      </c>
    </row>
    <row r="33" spans="1:3" x14ac:dyDescent="0.25">
      <c r="A33" s="2">
        <v>26</v>
      </c>
      <c r="B33" s="2" t="s">
        <v>23</v>
      </c>
      <c r="C33" s="2" t="s">
        <v>67</v>
      </c>
    </row>
    <row r="34" spans="1:3" x14ac:dyDescent="0.25">
      <c r="A34" s="2">
        <v>27</v>
      </c>
      <c r="B34" s="2" t="s">
        <v>27</v>
      </c>
      <c r="C34" s="2" t="s">
        <v>67</v>
      </c>
    </row>
    <row r="35" spans="1:3" x14ac:dyDescent="0.25">
      <c r="A35" s="2">
        <v>28</v>
      </c>
      <c r="B35" s="2" t="s">
        <v>18</v>
      </c>
      <c r="C35" s="2" t="s">
        <v>67</v>
      </c>
    </row>
    <row r="36" spans="1:3" x14ac:dyDescent="0.25">
      <c r="A36" s="2">
        <v>29</v>
      </c>
      <c r="B36" s="2" t="s">
        <v>11</v>
      </c>
      <c r="C36" s="2" t="s">
        <v>67</v>
      </c>
    </row>
    <row r="37" spans="1:3" x14ac:dyDescent="0.25">
      <c r="A37" s="2">
        <v>30</v>
      </c>
      <c r="B37" s="2" t="s">
        <v>5</v>
      </c>
      <c r="C37" s="2" t="s">
        <v>67</v>
      </c>
    </row>
    <row r="38" spans="1:3" x14ac:dyDescent="0.25">
      <c r="A38" s="2">
        <v>31</v>
      </c>
      <c r="B38" s="2" t="s">
        <v>25</v>
      </c>
      <c r="C38" s="2" t="s">
        <v>67</v>
      </c>
    </row>
    <row r="39" spans="1:3" x14ac:dyDescent="0.25">
      <c r="A39" s="2">
        <v>32</v>
      </c>
      <c r="B39" s="2" t="s">
        <v>16</v>
      </c>
      <c r="C39" s="2" t="s">
        <v>67</v>
      </c>
    </row>
    <row r="40" spans="1:3" x14ac:dyDescent="0.25">
      <c r="A40" s="2">
        <v>33</v>
      </c>
      <c r="B40" s="2" t="s">
        <v>29</v>
      </c>
      <c r="C40" s="2" t="s">
        <v>67</v>
      </c>
    </row>
  </sheetData>
  <sortState ref="A8:C40">
    <sortCondition ref="B8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H15" sqref="H15"/>
    </sheetView>
  </sheetViews>
  <sheetFormatPr defaultColWidth="15.85546875" defaultRowHeight="15" x14ac:dyDescent="0.25"/>
  <sheetData>
    <row r="1" spans="1:13" x14ac:dyDescent="0.25">
      <c r="A1" s="30" t="s">
        <v>111</v>
      </c>
      <c r="B1" s="30"/>
      <c r="C1" s="30"/>
      <c r="D1" s="30"/>
      <c r="E1" s="30"/>
      <c r="F1" s="30"/>
      <c r="G1" s="30"/>
      <c r="H1" s="30" t="s">
        <v>112</v>
      </c>
      <c r="I1" s="30"/>
      <c r="J1" s="30"/>
      <c r="K1" s="30"/>
      <c r="L1" s="30"/>
      <c r="M1" t="s">
        <v>113</v>
      </c>
    </row>
    <row r="2" spans="1:13" x14ac:dyDescent="0.25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2">
        <v>8</v>
      </c>
      <c r="I2" s="12">
        <v>9</v>
      </c>
      <c r="J2" s="12">
        <v>10</v>
      </c>
      <c r="K2" s="12">
        <v>11</v>
      </c>
      <c r="L2" s="13">
        <v>12</v>
      </c>
      <c r="M2" s="15">
        <v>13</v>
      </c>
    </row>
    <row r="3" spans="1:13" x14ac:dyDescent="0.25">
      <c r="A3" s="7" t="s">
        <v>31</v>
      </c>
      <c r="B3" s="7" t="s">
        <v>2</v>
      </c>
      <c r="C3" s="7" t="s">
        <v>21</v>
      </c>
      <c r="E3" s="7" t="s">
        <v>3</v>
      </c>
      <c r="F3" s="7" t="s">
        <v>26</v>
      </c>
      <c r="G3" s="7" t="s">
        <v>83</v>
      </c>
      <c r="H3" s="7" t="s">
        <v>30</v>
      </c>
      <c r="I3" s="7" t="s">
        <v>23</v>
      </c>
      <c r="J3" s="7" t="s">
        <v>11</v>
      </c>
      <c r="K3" s="7" t="s">
        <v>114</v>
      </c>
      <c r="L3" s="14" t="s">
        <v>109</v>
      </c>
      <c r="M3" s="7" t="s">
        <v>106</v>
      </c>
    </row>
    <row r="4" spans="1:13" x14ac:dyDescent="0.25">
      <c r="A4" s="7" t="s">
        <v>17</v>
      </c>
      <c r="B4" s="7" t="s">
        <v>6</v>
      </c>
      <c r="C4" s="7" t="s">
        <v>24</v>
      </c>
      <c r="D4" s="7" t="s">
        <v>4</v>
      </c>
      <c r="E4" s="7" t="s">
        <v>1</v>
      </c>
      <c r="F4" s="7" t="s">
        <v>68</v>
      </c>
      <c r="G4" s="7" t="s">
        <v>15</v>
      </c>
      <c r="H4" s="7" t="s">
        <v>29</v>
      </c>
      <c r="I4" s="7" t="s">
        <v>19</v>
      </c>
      <c r="J4" s="7" t="s">
        <v>13</v>
      </c>
      <c r="K4" s="7" t="s">
        <v>115</v>
      </c>
      <c r="L4" s="14" t="s">
        <v>110</v>
      </c>
      <c r="M4" s="7" t="s">
        <v>107</v>
      </c>
    </row>
    <row r="5" spans="1:13" x14ac:dyDescent="0.25">
      <c r="A5" s="7" t="s">
        <v>18</v>
      </c>
      <c r="B5" s="7" t="s">
        <v>0</v>
      </c>
      <c r="C5" s="7" t="s">
        <v>14</v>
      </c>
      <c r="D5" s="7" t="s">
        <v>7</v>
      </c>
      <c r="E5" s="7" t="s">
        <v>12</v>
      </c>
      <c r="F5" s="7" t="s">
        <v>27</v>
      </c>
      <c r="G5" s="7" t="s">
        <v>25</v>
      </c>
      <c r="M5" s="7" t="s">
        <v>108</v>
      </c>
    </row>
    <row r="6" spans="1:13" x14ac:dyDescent="0.25">
      <c r="A6" s="7" t="s">
        <v>20</v>
      </c>
      <c r="B6" s="7" t="s">
        <v>5</v>
      </c>
      <c r="C6" s="7" t="s">
        <v>16</v>
      </c>
      <c r="D6" s="7" t="s">
        <v>9</v>
      </c>
      <c r="E6" s="7" t="s">
        <v>10</v>
      </c>
      <c r="F6" s="7" t="s">
        <v>28</v>
      </c>
      <c r="G6" s="7" t="s">
        <v>122</v>
      </c>
    </row>
    <row r="7" spans="1:13" x14ac:dyDescent="0.25">
      <c r="A7" s="2"/>
    </row>
    <row r="8" spans="1:13" x14ac:dyDescent="0.25">
      <c r="A8" s="2"/>
    </row>
    <row r="9" spans="1:13" x14ac:dyDescent="0.25">
      <c r="A9" s="2"/>
    </row>
    <row r="10" spans="1:13" x14ac:dyDescent="0.25">
      <c r="A10" s="2"/>
    </row>
    <row r="11" spans="1:13" x14ac:dyDescent="0.25">
      <c r="A11" s="2"/>
    </row>
    <row r="12" spans="1:13" x14ac:dyDescent="0.25">
      <c r="A12" s="2"/>
    </row>
    <row r="13" spans="1:13" x14ac:dyDescent="0.25">
      <c r="A13" s="2"/>
    </row>
    <row r="14" spans="1:13" x14ac:dyDescent="0.25">
      <c r="A14" s="2"/>
    </row>
    <row r="15" spans="1:13" x14ac:dyDescent="0.25">
      <c r="A15" s="2"/>
    </row>
    <row r="16" spans="1:13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</sheetData>
  <mergeCells count="2">
    <mergeCell ref="A1:G1"/>
    <mergeCell ref="H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/>
  </sheetViews>
  <sheetFormatPr defaultRowHeight="15" x14ac:dyDescent="0.25"/>
  <cols>
    <col min="2" max="2" width="37.5703125" customWidth="1"/>
  </cols>
  <sheetData>
    <row r="1" spans="1:2" x14ac:dyDescent="0.25">
      <c r="A1" s="1" t="s">
        <v>104</v>
      </c>
      <c r="B1" s="1" t="s">
        <v>103</v>
      </c>
    </row>
    <row r="2" spans="1:2" x14ac:dyDescent="0.25">
      <c r="A2" s="8">
        <v>43167</v>
      </c>
      <c r="B2" s="9" t="s">
        <v>17</v>
      </c>
    </row>
    <row r="3" spans="1:2" x14ac:dyDescent="0.25">
      <c r="A3" s="8">
        <v>43160</v>
      </c>
      <c r="B3" s="9" t="s">
        <v>102</v>
      </c>
    </row>
    <row r="4" spans="1:2" x14ac:dyDescent="0.25">
      <c r="A4" s="8">
        <v>43146</v>
      </c>
      <c r="B4" s="9" t="s">
        <v>20</v>
      </c>
    </row>
    <row r="5" spans="1:2" x14ac:dyDescent="0.25">
      <c r="A5" s="8">
        <v>43159</v>
      </c>
      <c r="B5" s="9" t="s">
        <v>21</v>
      </c>
    </row>
    <row r="6" spans="1:2" x14ac:dyDescent="0.25">
      <c r="A6" s="8">
        <v>43160</v>
      </c>
      <c r="B6" s="9" t="s">
        <v>28</v>
      </c>
    </row>
    <row r="7" spans="1:2" x14ac:dyDescent="0.25">
      <c r="A7" s="8">
        <v>43159</v>
      </c>
      <c r="B7" s="9" t="s">
        <v>30</v>
      </c>
    </row>
    <row r="8" spans="1:2" x14ac:dyDescent="0.25">
      <c r="A8" s="8">
        <v>43137</v>
      </c>
      <c r="B8" s="9" t="s">
        <v>19</v>
      </c>
    </row>
    <row r="9" spans="1:2" x14ac:dyDescent="0.25">
      <c r="A9" s="8">
        <v>43158</v>
      </c>
      <c r="B9" s="9" t="s">
        <v>19</v>
      </c>
    </row>
    <row r="10" spans="1:2" x14ac:dyDescent="0.25">
      <c r="A10" s="8">
        <v>43138</v>
      </c>
      <c r="B10" s="9" t="s">
        <v>31</v>
      </c>
    </row>
    <row r="11" spans="1:2" x14ac:dyDescent="0.25">
      <c r="A11" s="8">
        <v>43158</v>
      </c>
      <c r="B11" s="9" t="s">
        <v>31</v>
      </c>
    </row>
    <row r="12" spans="1:2" x14ac:dyDescent="0.25">
      <c r="A12" s="8">
        <v>43157</v>
      </c>
      <c r="B12" s="9" t="s">
        <v>10</v>
      </c>
    </row>
    <row r="13" spans="1:2" x14ac:dyDescent="0.25">
      <c r="A13" s="8">
        <v>43158</v>
      </c>
      <c r="B13" s="9" t="s">
        <v>4</v>
      </c>
    </row>
    <row r="14" spans="1:2" x14ac:dyDescent="0.25">
      <c r="A14" s="8">
        <v>43159</v>
      </c>
      <c r="B14" s="9" t="s">
        <v>24</v>
      </c>
    </row>
    <row r="15" spans="1:2" x14ac:dyDescent="0.25">
      <c r="A15" s="8">
        <v>43160</v>
      </c>
      <c r="B15" s="9" t="s">
        <v>26</v>
      </c>
    </row>
    <row r="16" spans="1:2" x14ac:dyDescent="0.25">
      <c r="A16" s="8">
        <v>43159</v>
      </c>
      <c r="B16" s="9" t="s">
        <v>15</v>
      </c>
    </row>
    <row r="17" spans="1:2" x14ac:dyDescent="0.25">
      <c r="A17" s="8">
        <v>43160</v>
      </c>
      <c r="B17" s="9" t="s">
        <v>7</v>
      </c>
    </row>
    <row r="18" spans="1:2" x14ac:dyDescent="0.25">
      <c r="A18" s="8">
        <v>43157</v>
      </c>
      <c r="B18" s="9" t="s">
        <v>68</v>
      </c>
    </row>
    <row r="19" spans="1:2" x14ac:dyDescent="0.25">
      <c r="A19" s="8">
        <v>43159</v>
      </c>
      <c r="B19" s="9" t="s">
        <v>1</v>
      </c>
    </row>
    <row r="20" spans="1:2" x14ac:dyDescent="0.25">
      <c r="A20" s="8">
        <v>43164</v>
      </c>
      <c r="B20" s="9" t="s">
        <v>9</v>
      </c>
    </row>
    <row r="21" spans="1:2" x14ac:dyDescent="0.25">
      <c r="A21" s="8">
        <v>43160</v>
      </c>
      <c r="B21" s="9" t="s">
        <v>2</v>
      </c>
    </row>
    <row r="22" spans="1:2" x14ac:dyDescent="0.25">
      <c r="A22" s="8">
        <v>43160</v>
      </c>
      <c r="B22" s="9" t="s">
        <v>6</v>
      </c>
    </row>
    <row r="23" spans="1:2" x14ac:dyDescent="0.25">
      <c r="A23" s="8">
        <v>43161</v>
      </c>
      <c r="B23" s="9" t="s">
        <v>13</v>
      </c>
    </row>
    <row r="24" spans="1:2" x14ac:dyDescent="0.25">
      <c r="A24" s="8">
        <v>43161</v>
      </c>
      <c r="B24" s="9" t="s">
        <v>0</v>
      </c>
    </row>
    <row r="25" spans="1:2" x14ac:dyDescent="0.25">
      <c r="A25" s="8">
        <v>43160</v>
      </c>
      <c r="B25" s="9" t="s">
        <v>14</v>
      </c>
    </row>
    <row r="26" spans="1:2" x14ac:dyDescent="0.25">
      <c r="A26" s="8">
        <v>43159</v>
      </c>
      <c r="B26" s="9" t="s">
        <v>3</v>
      </c>
    </row>
    <row r="27" spans="1:2" x14ac:dyDescent="0.25">
      <c r="A27" s="8">
        <v>43158</v>
      </c>
      <c r="B27" s="9" t="s">
        <v>23</v>
      </c>
    </row>
    <row r="28" spans="1:2" x14ac:dyDescent="0.25">
      <c r="A28" s="8">
        <v>43158</v>
      </c>
      <c r="B28" s="9" t="s">
        <v>27</v>
      </c>
    </row>
    <row r="29" spans="1:2" x14ac:dyDescent="0.25">
      <c r="A29" s="8">
        <v>43158</v>
      </c>
      <c r="B29" s="9" t="s">
        <v>18</v>
      </c>
    </row>
    <row r="30" spans="1:2" x14ac:dyDescent="0.25">
      <c r="A30" s="8">
        <v>43161</v>
      </c>
      <c r="B30" s="9" t="s">
        <v>11</v>
      </c>
    </row>
    <row r="31" spans="1:2" x14ac:dyDescent="0.25">
      <c r="A31" s="8">
        <v>43159</v>
      </c>
      <c r="B31" s="9" t="s">
        <v>5</v>
      </c>
    </row>
    <row r="32" spans="1:2" x14ac:dyDescent="0.25">
      <c r="A32" s="8">
        <v>43145</v>
      </c>
      <c r="B32" s="9" t="s">
        <v>25</v>
      </c>
    </row>
    <row r="33" spans="1:2" x14ac:dyDescent="0.25">
      <c r="A33" s="8">
        <v>43159</v>
      </c>
      <c r="B33" s="9" t="s">
        <v>16</v>
      </c>
    </row>
    <row r="34" spans="1:2" x14ac:dyDescent="0.25">
      <c r="A34" s="8">
        <v>43154</v>
      </c>
      <c r="B34" s="9" t="s">
        <v>29</v>
      </c>
    </row>
  </sheetData>
  <sortState ref="A2:B34">
    <sortCondition ref="B2:B34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4" sqref="D4"/>
    </sheetView>
  </sheetViews>
  <sheetFormatPr defaultRowHeight="15" x14ac:dyDescent="0.25"/>
  <sheetData>
    <row r="1" spans="1:4" x14ac:dyDescent="0.25">
      <c r="A1" t="s">
        <v>118</v>
      </c>
    </row>
    <row r="2" spans="1:4" x14ac:dyDescent="0.25">
      <c r="A2">
        <v>5</v>
      </c>
      <c r="B2">
        <v>4370</v>
      </c>
      <c r="C2">
        <f>A2*2*B2</f>
        <v>43700</v>
      </c>
    </row>
    <row r="3" spans="1:4" x14ac:dyDescent="0.25">
      <c r="A3">
        <v>7</v>
      </c>
      <c r="B3">
        <v>3355</v>
      </c>
      <c r="C3">
        <f>A3*4*B3</f>
        <v>93940</v>
      </c>
    </row>
    <row r="4" spans="1:4" x14ac:dyDescent="0.25">
      <c r="A4">
        <v>1</v>
      </c>
      <c r="B4">
        <v>3785</v>
      </c>
      <c r="C4">
        <f>A4*3*B4</f>
        <v>11355</v>
      </c>
      <c r="D4">
        <f>C2+C3+C4</f>
        <v>148995</v>
      </c>
    </row>
    <row r="5" spans="1:4" x14ac:dyDescent="0.25">
      <c r="A5">
        <v>39</v>
      </c>
      <c r="B5">
        <v>1200</v>
      </c>
      <c r="C5">
        <f>A5*B5</f>
        <v>46800</v>
      </c>
    </row>
    <row r="6" spans="1:4" x14ac:dyDescent="0.25">
      <c r="C6">
        <f>SUM(C2:C5)</f>
        <v>195795</v>
      </c>
    </row>
    <row r="8" spans="1:4" x14ac:dyDescent="0.25">
      <c r="A8" t="s">
        <v>119</v>
      </c>
    </row>
    <row r="9" spans="1:4" x14ac:dyDescent="0.25">
      <c r="A9">
        <v>34</v>
      </c>
      <c r="B9">
        <v>3795</v>
      </c>
      <c r="C9">
        <f>A9*B9</f>
        <v>129030</v>
      </c>
    </row>
    <row r="10" spans="1:4" x14ac:dyDescent="0.25">
      <c r="A10">
        <v>39</v>
      </c>
      <c r="B10">
        <v>1200</v>
      </c>
      <c r="C10">
        <f>A10*B10</f>
        <v>46800</v>
      </c>
    </row>
    <row r="11" spans="1:4" x14ac:dyDescent="0.25">
      <c r="C11">
        <f>SUM(C9:C10)</f>
        <v>175830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Sammanställning spelare_betaln</vt:lpstr>
      <vt:lpstr>Information</vt:lpstr>
      <vt:lpstr>Föräldrar</vt:lpstr>
      <vt:lpstr>Viktigt</vt:lpstr>
      <vt:lpstr>Deltagare lista</vt:lpstr>
      <vt:lpstr>Rum</vt:lpstr>
      <vt:lpstr>Sammanställning handpenning</vt:lpstr>
      <vt:lpstr>Blad2</vt:lpstr>
    </vt:vector>
  </TitlesOfParts>
  <Company>Intrum Juustitia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Andersson</dc:creator>
  <cp:lastModifiedBy>Fredrik Andersson</cp:lastModifiedBy>
  <dcterms:created xsi:type="dcterms:W3CDTF">2017-09-22T13:24:11Z</dcterms:created>
  <dcterms:modified xsi:type="dcterms:W3CDTF">2018-06-09T21:38:04Z</dcterms:modified>
</cp:coreProperties>
</file>