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<sst xmlns="http://schemas.openxmlformats.org/spreadsheetml/2006/main" count="56" uniqueCount="56">
  <si>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Namn</t>
  </si>
  <si>
    <t>Adam Horvat</t>
  </si>
  <si>
    <t>Albin Appelros</t>
  </si>
  <si>
    <t>Conny Tungfeldt</t>
  </si>
  <si>
    <t>Daniel Andersson</t>
  </si>
  <si>
    <t>David Pettersson</t>
  </si>
  <si>
    <t>Dennis Larsson</t>
  </si>
  <si>
    <t>Emil Larsson</t>
  </si>
  <si>
    <t>Erik Astvald</t>
  </si>
  <si>
    <t>Fredrick Kjellström</t>
  </si>
  <si>
    <t>Fredrik Claesson</t>
  </si>
  <si>
    <t>Henrik Antonsson</t>
  </si>
  <si>
    <t>Henrik Kvarnström</t>
  </si>
  <si>
    <t>Jens Fenström</t>
  </si>
  <si>
    <t>Jimmy Spjut</t>
  </si>
  <si>
    <t>Jocke Forsberg</t>
  </si>
  <si>
    <t>Joel Keskitalo</t>
  </si>
  <si>
    <t>Johan Persson</t>
  </si>
  <si>
    <t>Johannes Axelsson</t>
  </si>
  <si>
    <t>Jonatan Palmqvist</t>
  </si>
  <si>
    <t>Jonathan Rydberg</t>
  </si>
  <si>
    <t>Kristoffer Harrysson</t>
  </si>
  <si>
    <t>Lars Wisser</t>
  </si>
  <si>
    <t>Markus Stolth</t>
  </si>
  <si>
    <t>Martin Sparr</t>
  </si>
  <si>
    <t>Mattias Jansson</t>
  </si>
  <si>
    <t>Mattias Stolth</t>
  </si>
  <si>
    <t>Nichlas Hedlund</t>
  </si>
  <si>
    <t>Niclas Widén</t>
  </si>
  <si>
    <t>Niklas Törnqvist</t>
  </si>
  <si>
    <t>Niklas Åsbom</t>
  </si>
  <si>
    <t>Ola Hynninen</t>
  </si>
  <si>
    <t>Peter Karlsson</t>
  </si>
  <si>
    <t>Pontus Odelsten</t>
  </si>
  <si>
    <t>Rikard Forsberg</t>
  </si>
  <si>
    <t>Robert Jonsson</t>
  </si>
  <si>
    <t>Robin Horvat</t>
  </si>
  <si>
    <t>Sammi Lundvall</t>
  </si>
  <si>
    <t>Sebastian Axelsson</t>
  </si>
  <si>
    <t>Simon Carlsson</t>
  </si>
  <si>
    <t>Tobias Lindblom</t>
  </si>
  <si>
    <t>Victor Svensson</t>
  </si>
  <si>
    <t>Matcher</t>
  </si>
  <si>
    <t>Mål</t>
  </si>
  <si>
    <t>Utv. Min</t>
  </si>
  <si>
    <t>Utv. Snitt</t>
  </si>
  <si>
    <t>Mål Snitt</t>
  </si>
  <si>
    <t>Poäng</t>
  </si>
  <si>
    <t>Rikard Troéng</t>
  </si>
  <si>
    <t>MARATONTABELL VINTROSA IS HANDBOLL 2007-</t>
  </si>
  <si>
    <t>Fredrik Svärdh</t>
  </si>
  <si>
    <t>Johan Hurtig</t>
  </si>
  <si>
    <t>Niklas Nilsson</t>
  </si>
  <si>
    <t>Robin Johansson</t>
  </si>
  <si>
    <t>Olle Fernström</t>
  </si>
  <si>
    <t>UPPDATERAD: 2011-02-14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</si>
</sst>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[$-41D]&quot;den &quot;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1" displayName="Tabell1" ref="B2:H49" totalsRowShown="0">
  <autoFilter ref="B2:H49"/>
  <tableColumns count="7">
    <tableColumn id="1" name="Namn"/>
    <tableColumn id="2" name="Matcher"/>
    <tableColumn id="3" name="Mål"/>
    <tableColumn id="4" name="Utv. Min"/>
    <tableColumn id="5" name="Mål Snitt"/>
    <tableColumn id="6" name="Utv. Snitt"/>
    <tableColumn id="7" name="Poäng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85" zoomScaleNormal="85" zoomScalePageLayoutView="0" workbookViewId="0" topLeftCell="A1">
      <selection activeCell="K12" sqref="K12"/>
    </sheetView>
  </sheetViews>
  <sheetFormatPr defaultColWidth="9.140625" defaultRowHeight="15"/>
  <cols>
    <col min="1" max="1" width="3.140625" style="0" bestFit="1" customWidth="1"/>
    <col min="2" max="2" width="27.28125" style="0" customWidth="1"/>
    <col min="3" max="3" width="13.57421875" style="0" bestFit="1" customWidth="1"/>
    <col min="4" max="4" width="8.8515625" style="0" customWidth="1"/>
    <col min="5" max="5" width="13.57421875" style="0" customWidth="1"/>
    <col min="6" max="6" width="14.421875" style="0" bestFit="1" customWidth="1"/>
    <col min="7" max="7" width="14.57421875" style="0" bestFit="1" customWidth="1"/>
    <col min="8" max="8" width="11.7109375" style="0" bestFit="1" customWidth="1"/>
  </cols>
  <sheetData>
    <row r="1" spans="2:6" ht="18.75">
      <c r="B1" s="5" t="s">
        <v>49</v>
      </c>
      <c r="C1" s="5"/>
      <c r="D1" s="5"/>
      <c r="F1" s="5" t="s">
        <v>55</v>
      </c>
    </row>
    <row r="2" spans="2:8" ht="15">
      <c r="B2" s="1" t="s">
        <v>0</v>
      </c>
      <c r="C2" s="1" t="s">
        <v>42</v>
      </c>
      <c r="D2" s="1" t="s">
        <v>43</v>
      </c>
      <c r="E2" s="1" t="s">
        <v>44</v>
      </c>
      <c r="F2" s="1" t="s">
        <v>46</v>
      </c>
      <c r="G2" s="1" t="s">
        <v>45</v>
      </c>
      <c r="H2" s="1" t="s">
        <v>47</v>
      </c>
    </row>
    <row r="3" spans="1:8" ht="15">
      <c r="A3" s="2">
        <v>1</v>
      </c>
      <c r="B3" s="2" t="s">
        <v>36</v>
      </c>
      <c r="C3" s="2">
        <v>33</v>
      </c>
      <c r="D3" s="2">
        <f>87+7+5+4+10+2+7+2+4+2+8+4+10+2+9+4+3</f>
        <v>170</v>
      </c>
      <c r="E3" s="2">
        <f>32+2+2+2+2+4+2+6</f>
        <v>52</v>
      </c>
      <c r="F3" s="4">
        <f>D3/C3</f>
        <v>5.151515151515151</v>
      </c>
      <c r="G3" s="4">
        <f>E3/C3</f>
        <v>1.5757575757575757</v>
      </c>
      <c r="H3" s="3">
        <f>D3</f>
        <v>170</v>
      </c>
    </row>
    <row r="4" spans="1:8" ht="15">
      <c r="A4" s="2">
        <v>2</v>
      </c>
      <c r="B4" s="2" t="s">
        <v>24</v>
      </c>
      <c r="C4" s="2">
        <v>45</v>
      </c>
      <c r="D4" s="2">
        <f>26+28+6+12+17+2+5+3+4+1+3+5+6+5+6+8+5+2+2+7+3</f>
        <v>156</v>
      </c>
      <c r="E4" s="2">
        <f>2+2+2+2+2</f>
        <v>10</v>
      </c>
      <c r="F4" s="4">
        <f>D4/C4</f>
        <v>3.466666666666667</v>
      </c>
      <c r="G4" s="4">
        <f>E4/C4</f>
        <v>0.2222222222222222</v>
      </c>
      <c r="H4" s="3">
        <f>D4</f>
        <v>156</v>
      </c>
    </row>
    <row r="5" spans="1:8" ht="15">
      <c r="A5" s="2">
        <v>3</v>
      </c>
      <c r="B5" s="2" t="s">
        <v>15</v>
      </c>
      <c r="C5" s="2">
        <v>30</v>
      </c>
      <c r="D5" s="2">
        <f>79+38+7+11+2+4+3</f>
        <v>144</v>
      </c>
      <c r="E5" s="2">
        <f>26+20+2+2+4+2+2</f>
        <v>58</v>
      </c>
      <c r="F5" s="4">
        <f>D5/C5</f>
        <v>4.8</v>
      </c>
      <c r="G5" s="4">
        <f>E5/C5</f>
        <v>1.9333333333333333</v>
      </c>
      <c r="H5" s="3">
        <f>D5</f>
        <v>144</v>
      </c>
    </row>
    <row r="6" spans="1:8" ht="15">
      <c r="A6" s="2">
        <v>4</v>
      </c>
      <c r="B6" s="2" t="s">
        <v>34</v>
      </c>
      <c r="C6" s="2">
        <v>33</v>
      </c>
      <c r="D6" s="2">
        <f>31+39+8+11+5+1+3+1+6+2+6+3</f>
        <v>116</v>
      </c>
      <c r="E6" s="2">
        <f>12+4+2</f>
        <v>18</v>
      </c>
      <c r="F6" s="4">
        <f>D6/C6</f>
        <v>3.515151515151515</v>
      </c>
      <c r="G6" s="4">
        <f>E6/C6</f>
        <v>0.5454545454545454</v>
      </c>
      <c r="H6" s="3">
        <f>D6</f>
        <v>116</v>
      </c>
    </row>
    <row r="7" spans="1:8" ht="15">
      <c r="A7" s="2">
        <v>5</v>
      </c>
      <c r="B7" s="2" t="s">
        <v>6</v>
      </c>
      <c r="C7" s="2">
        <v>43</v>
      </c>
      <c r="D7" s="2">
        <f>13+48+8+9+3+5+4+7+1+2+3+2+3+5+3</f>
        <v>116</v>
      </c>
      <c r="E7" s="2">
        <f>6+6+4+4+4+4+2+4+2+2</f>
        <v>38</v>
      </c>
      <c r="F7" s="4">
        <f>D7/C7</f>
        <v>2.697674418604651</v>
      </c>
      <c r="G7" s="4">
        <f>E7/C7</f>
        <v>0.8837209302325582</v>
      </c>
      <c r="H7" s="3">
        <f>D7</f>
        <v>116</v>
      </c>
    </row>
    <row r="8" spans="1:8" ht="15">
      <c r="A8" s="2">
        <v>6</v>
      </c>
      <c r="B8" s="2" t="s">
        <v>48</v>
      </c>
      <c r="C8" s="2">
        <v>9</v>
      </c>
      <c r="D8" s="2">
        <f>4+13+5+7+3+13+2+9+12</f>
        <v>68</v>
      </c>
      <c r="E8" s="2">
        <v>2</v>
      </c>
      <c r="F8" s="4">
        <f>D8/C8</f>
        <v>7.555555555555555</v>
      </c>
      <c r="G8" s="4">
        <f>E8/C8</f>
        <v>0.2222222222222222</v>
      </c>
      <c r="H8" s="3">
        <f>D8</f>
        <v>68</v>
      </c>
    </row>
    <row r="9" spans="1:8" ht="15">
      <c r="A9" s="2">
        <v>7</v>
      </c>
      <c r="B9" s="2" t="s">
        <v>1</v>
      </c>
      <c r="C9" s="2">
        <v>28</v>
      </c>
      <c r="D9" s="2">
        <f>6+6+3+6+1+1+4+1+6+4+1+1+3+2+2+1+1+4+4</f>
        <v>57</v>
      </c>
      <c r="E9" s="2">
        <f>4+2+4+2</f>
        <v>12</v>
      </c>
      <c r="F9" s="4">
        <f>D9/C9</f>
        <v>2.0357142857142856</v>
      </c>
      <c r="G9" s="4">
        <f>E9/C9</f>
        <v>0.42857142857142855</v>
      </c>
      <c r="H9" s="3">
        <f>D9</f>
        <v>57</v>
      </c>
    </row>
    <row r="10" spans="1:8" ht="15">
      <c r="A10" s="2">
        <v>8</v>
      </c>
      <c r="B10" s="2" t="s">
        <v>7</v>
      </c>
      <c r="C10" s="2">
        <v>40</v>
      </c>
      <c r="D10" s="2">
        <f>44+2+2+3+2+2</f>
        <v>55</v>
      </c>
      <c r="E10" s="2">
        <f>14+2+2+2+2+2</f>
        <v>24</v>
      </c>
      <c r="F10" s="4">
        <f>D10/C10</f>
        <v>1.375</v>
      </c>
      <c r="G10" s="4">
        <f>E10/C10</f>
        <v>0.6</v>
      </c>
      <c r="H10" s="3">
        <f>D10</f>
        <v>55</v>
      </c>
    </row>
    <row r="11" spans="1:8" ht="15">
      <c r="A11" s="2">
        <v>9</v>
      </c>
      <c r="B11" s="2" t="s">
        <v>13</v>
      </c>
      <c r="C11" s="2">
        <f>14+2</f>
        <v>16</v>
      </c>
      <c r="D11" s="2">
        <f>51+3</f>
        <v>54</v>
      </c>
      <c r="E11" s="2">
        <f>10+6</f>
        <v>16</v>
      </c>
      <c r="F11" s="4">
        <f>D11/C11</f>
        <v>3.375</v>
      </c>
      <c r="G11" s="4">
        <f>E11/C11</f>
        <v>1</v>
      </c>
      <c r="H11" s="3">
        <f>D11</f>
        <v>54</v>
      </c>
    </row>
    <row r="12" spans="1:8" ht="15">
      <c r="A12" s="2">
        <v>10</v>
      </c>
      <c r="B12" s="2" t="s">
        <v>50</v>
      </c>
      <c r="C12" s="2">
        <v>16</v>
      </c>
      <c r="D12" s="2">
        <f>1+2+3+2+4+4+3+1+3+3+3+9+1+4+2+1</f>
        <v>46</v>
      </c>
      <c r="E12" s="2">
        <f>2+2+2+2</f>
        <v>8</v>
      </c>
      <c r="F12" s="4">
        <f>D12/C12</f>
        <v>2.875</v>
      </c>
      <c r="G12" s="4">
        <f>E12/C12</f>
        <v>0.5</v>
      </c>
      <c r="H12" s="3">
        <f>D12</f>
        <v>46</v>
      </c>
    </row>
    <row r="13" spans="1:8" ht="15">
      <c r="A13" s="2">
        <v>11</v>
      </c>
      <c r="B13" s="2" t="s">
        <v>39</v>
      </c>
      <c r="C13" s="2">
        <v>38</v>
      </c>
      <c r="D13" s="2">
        <f>9+13+1+2+3+3+1+4+1+2+5+1</f>
        <v>45</v>
      </c>
      <c r="E13" s="2">
        <f>4+2+2+2+2</f>
        <v>12</v>
      </c>
      <c r="F13" s="4">
        <f>D13/C13</f>
        <v>1.1842105263157894</v>
      </c>
      <c r="G13" s="4">
        <f>E13/C13</f>
        <v>0.3157894736842105</v>
      </c>
      <c r="H13" s="3">
        <f>D13</f>
        <v>45</v>
      </c>
    </row>
    <row r="14" spans="1:8" ht="15">
      <c r="A14" s="2">
        <v>12</v>
      </c>
      <c r="B14" s="2" t="s">
        <v>28</v>
      </c>
      <c r="C14" s="2">
        <v>41</v>
      </c>
      <c r="D14" s="2">
        <f>5+19+4+1+4+1+2+1+1+3+2+1</f>
        <v>44</v>
      </c>
      <c r="E14" s="2">
        <v>2</v>
      </c>
      <c r="F14" s="4">
        <f>D14/C14</f>
        <v>1.0731707317073171</v>
      </c>
      <c r="G14" s="4">
        <f>E14/C14</f>
        <v>0.04878048780487805</v>
      </c>
      <c r="H14" s="3">
        <f>D14</f>
        <v>44</v>
      </c>
    </row>
    <row r="15" spans="1:8" ht="15">
      <c r="A15" s="2">
        <v>13</v>
      </c>
      <c r="B15" s="2" t="s">
        <v>11</v>
      </c>
      <c r="C15" s="2">
        <v>17</v>
      </c>
      <c r="D15" s="2">
        <f>10+29+3+1</f>
        <v>43</v>
      </c>
      <c r="E15" s="2">
        <f>2+8</f>
        <v>10</v>
      </c>
      <c r="F15" s="4">
        <f>D15/C15</f>
        <v>2.5294117647058822</v>
      </c>
      <c r="G15" s="4">
        <f>E15/C15</f>
        <v>0.5882352941176471</v>
      </c>
      <c r="H15" s="3">
        <f>D15</f>
        <v>43</v>
      </c>
    </row>
    <row r="16" spans="1:8" ht="15">
      <c r="A16" s="2">
        <v>14</v>
      </c>
      <c r="B16" s="2" t="s">
        <v>54</v>
      </c>
      <c r="C16" s="2">
        <v>6</v>
      </c>
      <c r="D16" s="2">
        <f>9+6+6+5+6+6</f>
        <v>38</v>
      </c>
      <c r="E16" s="2">
        <f>4+4</f>
        <v>8</v>
      </c>
      <c r="F16" s="4">
        <f>D16/C16</f>
        <v>6.333333333333333</v>
      </c>
      <c r="G16" s="4">
        <f>E16/C16</f>
        <v>1.3333333333333333</v>
      </c>
      <c r="H16" s="3">
        <f>D16</f>
        <v>38</v>
      </c>
    </row>
    <row r="17" spans="1:8" ht="15">
      <c r="A17" s="2">
        <v>15</v>
      </c>
      <c r="B17" s="2" t="s">
        <v>26</v>
      </c>
      <c r="C17" s="2">
        <v>18</v>
      </c>
      <c r="D17" s="2">
        <f>23+7+1+3</f>
        <v>34</v>
      </c>
      <c r="E17" s="2">
        <f>24+10</f>
        <v>34</v>
      </c>
      <c r="F17" s="4">
        <f>D17/C17</f>
        <v>1.8888888888888888</v>
      </c>
      <c r="G17" s="4">
        <f>E17/C17</f>
        <v>1.8888888888888888</v>
      </c>
      <c r="H17" s="3">
        <f>D17</f>
        <v>34</v>
      </c>
    </row>
    <row r="18" spans="1:8" ht="15">
      <c r="A18" s="2">
        <v>16</v>
      </c>
      <c r="B18" s="2" t="s">
        <v>29</v>
      </c>
      <c r="C18" s="2">
        <f>9+9+1</f>
        <v>19</v>
      </c>
      <c r="D18" s="2">
        <f>14+16+3</f>
        <v>33</v>
      </c>
      <c r="E18" s="2">
        <v>6</v>
      </c>
      <c r="F18" s="4">
        <f>D18/C18</f>
        <v>1.736842105263158</v>
      </c>
      <c r="G18" s="4">
        <f>E18/C18</f>
        <v>0.3157894736842105</v>
      </c>
      <c r="H18" s="3">
        <f>D18</f>
        <v>33</v>
      </c>
    </row>
    <row r="19" spans="1:8" ht="15">
      <c r="A19" s="2">
        <v>17</v>
      </c>
      <c r="B19" s="2" t="s">
        <v>18</v>
      </c>
      <c r="C19" s="2">
        <v>11</v>
      </c>
      <c r="D19" s="2">
        <v>32</v>
      </c>
      <c r="E19" s="2">
        <v>0</v>
      </c>
      <c r="F19" s="4">
        <f>D19/C19</f>
        <v>2.909090909090909</v>
      </c>
      <c r="G19" s="4">
        <f>E19/C19</f>
        <v>0</v>
      </c>
      <c r="H19" s="3">
        <f>D19</f>
        <v>32</v>
      </c>
    </row>
    <row r="20" spans="1:8" ht="15">
      <c r="A20" s="2">
        <v>18</v>
      </c>
      <c r="B20" s="2" t="s">
        <v>25</v>
      </c>
      <c r="C20" s="2">
        <v>30</v>
      </c>
      <c r="D20" s="2">
        <f>5+1+3+1+2+2+1+2+3+1+3+1+3+2</f>
        <v>30</v>
      </c>
      <c r="E20" s="2">
        <f>18+2+6+2+4+2+2+4+2+2</f>
        <v>44</v>
      </c>
      <c r="F20" s="4">
        <f>D20/C20</f>
        <v>1</v>
      </c>
      <c r="G20" s="4">
        <f>E20/C20</f>
        <v>1.4666666666666666</v>
      </c>
      <c r="H20" s="3">
        <f>D20</f>
        <v>30</v>
      </c>
    </row>
    <row r="21" spans="1:8" ht="15">
      <c r="A21" s="2">
        <v>19</v>
      </c>
      <c r="B21" s="2" t="s">
        <v>41</v>
      </c>
      <c r="C21" s="2">
        <v>10</v>
      </c>
      <c r="D21" s="2">
        <v>27</v>
      </c>
      <c r="E21" s="2">
        <v>14</v>
      </c>
      <c r="F21" s="4">
        <f>D21/C21</f>
        <v>2.7</v>
      </c>
      <c r="G21" s="4">
        <f>E21/C21</f>
        <v>1.4</v>
      </c>
      <c r="H21" s="3">
        <f>D21</f>
        <v>27</v>
      </c>
    </row>
    <row r="22" spans="1:8" ht="15">
      <c r="A22" s="2">
        <v>20</v>
      </c>
      <c r="B22" s="2" t="s">
        <v>14</v>
      </c>
      <c r="C22" s="2">
        <v>11</v>
      </c>
      <c r="D22" s="2">
        <f>7+4+14</f>
        <v>25</v>
      </c>
      <c r="E22" s="2">
        <v>0</v>
      </c>
      <c r="F22" s="4">
        <f>D22/C22</f>
        <v>2.272727272727273</v>
      </c>
      <c r="G22" s="4">
        <f>E22/C22</f>
        <v>0</v>
      </c>
      <c r="H22" s="3">
        <f>D22</f>
        <v>25</v>
      </c>
    </row>
    <row r="23" spans="1:8" ht="15">
      <c r="A23" s="2">
        <v>21</v>
      </c>
      <c r="B23" s="2" t="s">
        <v>27</v>
      </c>
      <c r="C23" s="2">
        <v>27</v>
      </c>
      <c r="D23" s="2">
        <f>9+1+1+3+1+2+1+2+2+1+1</f>
        <v>24</v>
      </c>
      <c r="E23" s="2">
        <v>0</v>
      </c>
      <c r="F23" s="4">
        <f>D23/C23</f>
        <v>0.8888888888888888</v>
      </c>
      <c r="G23" s="4">
        <f>E23/C23</f>
        <v>0</v>
      </c>
      <c r="H23" s="3">
        <f>D23</f>
        <v>24</v>
      </c>
    </row>
    <row r="24" spans="1:8" ht="15">
      <c r="A24" s="2">
        <v>22</v>
      </c>
      <c r="B24" s="2" t="s">
        <v>16</v>
      </c>
      <c r="C24" s="2">
        <v>9</v>
      </c>
      <c r="D24" s="2">
        <v>19</v>
      </c>
      <c r="E24" s="2">
        <v>10</v>
      </c>
      <c r="F24" s="4">
        <f>D24/C24</f>
        <v>2.111111111111111</v>
      </c>
      <c r="G24" s="4">
        <f>E24/C24</f>
        <v>1.1111111111111112</v>
      </c>
      <c r="H24" s="3">
        <f>D24</f>
        <v>19</v>
      </c>
    </row>
    <row r="25" spans="1:8" ht="15">
      <c r="A25" s="2">
        <v>23</v>
      </c>
      <c r="B25" s="2" t="s">
        <v>31</v>
      </c>
      <c r="C25" s="2">
        <v>8</v>
      </c>
      <c r="D25" s="2">
        <f>1+1+5+3+3+4+1</f>
        <v>18</v>
      </c>
      <c r="E25" s="2">
        <f>2+2+2</f>
        <v>6</v>
      </c>
      <c r="F25" s="4">
        <f>D25/C25</f>
        <v>2.25</v>
      </c>
      <c r="G25" s="4">
        <f>E25/C25</f>
        <v>0.75</v>
      </c>
      <c r="H25" s="3">
        <f>D25</f>
        <v>18</v>
      </c>
    </row>
    <row r="26" spans="1:8" ht="15">
      <c r="A26" s="2">
        <v>24</v>
      </c>
      <c r="B26" s="2" t="s">
        <v>8</v>
      </c>
      <c r="C26" s="2">
        <f>10+2</f>
        <v>12</v>
      </c>
      <c r="D26" s="2">
        <f>16+1</f>
        <v>17</v>
      </c>
      <c r="E26" s="2">
        <v>2</v>
      </c>
      <c r="F26" s="4">
        <f>D26/C26</f>
        <v>1.4166666666666667</v>
      </c>
      <c r="G26" s="4">
        <f>E26/C26</f>
        <v>0.16666666666666666</v>
      </c>
      <c r="H26" s="3">
        <f>D26</f>
        <v>17</v>
      </c>
    </row>
    <row r="27" spans="1:8" ht="15">
      <c r="A27" s="2">
        <v>25</v>
      </c>
      <c r="B27" s="2" t="s">
        <v>21</v>
      </c>
      <c r="C27" s="2">
        <f>9+2</f>
        <v>11</v>
      </c>
      <c r="D27" s="2">
        <f>13+2</f>
        <v>15</v>
      </c>
      <c r="E27" s="2">
        <f>4+2</f>
        <v>6</v>
      </c>
      <c r="F27" s="4">
        <f>D27/C27</f>
        <v>1.3636363636363635</v>
      </c>
      <c r="G27" s="4">
        <f>E27/C27</f>
        <v>0.5454545454545454</v>
      </c>
      <c r="H27" s="3">
        <f>D27</f>
        <v>15</v>
      </c>
    </row>
    <row r="28" spans="1:8" ht="15">
      <c r="A28" s="2">
        <v>26</v>
      </c>
      <c r="B28" s="2" t="s">
        <v>23</v>
      </c>
      <c r="C28" s="2">
        <f>4+2</f>
        <v>6</v>
      </c>
      <c r="D28" s="2">
        <f>11+4</f>
        <v>15</v>
      </c>
      <c r="E28" s="2">
        <f>2+2</f>
        <v>4</v>
      </c>
      <c r="F28" s="4">
        <f>D28/C28</f>
        <v>2.5</v>
      </c>
      <c r="G28" s="4">
        <f>E28/C28</f>
        <v>0.6666666666666666</v>
      </c>
      <c r="H28" s="3">
        <f>D28</f>
        <v>15</v>
      </c>
    </row>
    <row r="29" spans="1:8" ht="15">
      <c r="A29" s="2">
        <v>27</v>
      </c>
      <c r="B29" s="2" t="s">
        <v>3</v>
      </c>
      <c r="C29" s="2">
        <v>21</v>
      </c>
      <c r="D29" s="2">
        <f>2+3+3+1+2+1</f>
        <v>12</v>
      </c>
      <c r="E29" s="2">
        <v>4</v>
      </c>
      <c r="F29" s="4">
        <f>D29/C29</f>
        <v>0.5714285714285714</v>
      </c>
      <c r="G29" s="4">
        <f>E29/C29</f>
        <v>0.19047619047619047</v>
      </c>
      <c r="H29" s="3">
        <f>D29</f>
        <v>12</v>
      </c>
    </row>
    <row r="30" spans="1:8" ht="15">
      <c r="A30" s="2">
        <v>28</v>
      </c>
      <c r="B30" s="2" t="s">
        <v>35</v>
      </c>
      <c r="C30" s="2">
        <v>4</v>
      </c>
      <c r="D30" s="2">
        <f>8+1</f>
        <v>9</v>
      </c>
      <c r="E30" s="2">
        <v>2</v>
      </c>
      <c r="F30" s="4">
        <f>D30/C30</f>
        <v>2.25</v>
      </c>
      <c r="G30" s="4">
        <f>E30/C30</f>
        <v>0.5</v>
      </c>
      <c r="H30" s="3">
        <f>D30</f>
        <v>9</v>
      </c>
    </row>
    <row r="31" spans="1:8" ht="15">
      <c r="A31" s="2">
        <v>29</v>
      </c>
      <c r="B31" s="2" t="s">
        <v>5</v>
      </c>
      <c r="C31" s="2">
        <v>49</v>
      </c>
      <c r="D31" s="2">
        <f>4+3</f>
        <v>7</v>
      </c>
      <c r="E31" s="2">
        <v>0</v>
      </c>
      <c r="F31" s="4">
        <f>D31/C31</f>
        <v>0.14285714285714285</v>
      </c>
      <c r="G31" s="4">
        <f>E31/C31</f>
        <v>0</v>
      </c>
      <c r="H31" s="3">
        <f>D31</f>
        <v>7</v>
      </c>
    </row>
    <row r="32" spans="1:8" ht="15">
      <c r="A32" s="2">
        <v>30</v>
      </c>
      <c r="B32" s="2" t="s">
        <v>33</v>
      </c>
      <c r="C32" s="2">
        <v>7</v>
      </c>
      <c r="D32" s="2">
        <f>1+2+3+1</f>
        <v>7</v>
      </c>
      <c r="E32" s="2">
        <v>0</v>
      </c>
      <c r="F32" s="4">
        <f>D32/C32</f>
        <v>1</v>
      </c>
      <c r="G32" s="4">
        <f>E32/C32</f>
        <v>0</v>
      </c>
      <c r="H32" s="3">
        <f>D32</f>
        <v>7</v>
      </c>
    </row>
    <row r="33" spans="1:8" ht="15">
      <c r="A33" s="2">
        <v>31</v>
      </c>
      <c r="B33" s="2" t="s">
        <v>20</v>
      </c>
      <c r="C33" s="2">
        <v>3</v>
      </c>
      <c r="D33" s="2">
        <v>6</v>
      </c>
      <c r="E33" s="2">
        <v>0</v>
      </c>
      <c r="F33" s="4">
        <f>D33/C33</f>
        <v>2</v>
      </c>
      <c r="G33" s="4">
        <f>E33/C33</f>
        <v>0</v>
      </c>
      <c r="H33" s="3">
        <f>D33</f>
        <v>6</v>
      </c>
    </row>
    <row r="34" spans="1:8" ht="15">
      <c r="A34" s="2">
        <v>32</v>
      </c>
      <c r="B34" s="2" t="s">
        <v>2</v>
      </c>
      <c r="C34" s="2">
        <v>7</v>
      </c>
      <c r="D34" s="2">
        <f>3+2</f>
        <v>5</v>
      </c>
      <c r="E34" s="2">
        <v>2</v>
      </c>
      <c r="F34" s="4">
        <f>D34/C34</f>
        <v>0.7142857142857143</v>
      </c>
      <c r="G34" s="4">
        <f>E34/C34</f>
        <v>0.2857142857142857</v>
      </c>
      <c r="H34" s="3">
        <f>D34</f>
        <v>5</v>
      </c>
    </row>
    <row r="35" spans="1:8" ht="15">
      <c r="A35" s="2">
        <v>33</v>
      </c>
      <c r="B35" s="2" t="s">
        <v>51</v>
      </c>
      <c r="C35" s="2">
        <v>8</v>
      </c>
      <c r="D35" s="2">
        <f>2+1+1+1</f>
        <v>5</v>
      </c>
      <c r="E35" s="2">
        <f>2</f>
        <v>2</v>
      </c>
      <c r="F35" s="4">
        <f>D35/C35</f>
        <v>0.625</v>
      </c>
      <c r="G35" s="4">
        <f>E35/C35</f>
        <v>0.25</v>
      </c>
      <c r="H35" s="3">
        <f>D35</f>
        <v>5</v>
      </c>
    </row>
    <row r="36" spans="1:8" ht="15">
      <c r="A36" s="2">
        <v>34</v>
      </c>
      <c r="B36" s="2" t="s">
        <v>32</v>
      </c>
      <c r="C36" s="2">
        <v>6</v>
      </c>
      <c r="D36" s="2">
        <v>3</v>
      </c>
      <c r="E36" s="2">
        <v>0</v>
      </c>
      <c r="F36" s="4">
        <f>D36/C36</f>
        <v>0.5</v>
      </c>
      <c r="G36" s="4">
        <f>E36/C36</f>
        <v>0</v>
      </c>
      <c r="H36" s="3">
        <f>D36</f>
        <v>3</v>
      </c>
    </row>
    <row r="37" spans="1:8" ht="15">
      <c r="A37" s="2">
        <v>35</v>
      </c>
      <c r="B37" s="2" t="s">
        <v>4</v>
      </c>
      <c r="C37" s="2">
        <v>1</v>
      </c>
      <c r="D37" s="2">
        <v>3</v>
      </c>
      <c r="E37" s="2">
        <v>0</v>
      </c>
      <c r="F37" s="4">
        <f>D37/C37</f>
        <v>3</v>
      </c>
      <c r="G37" s="4">
        <f>E37/C37</f>
        <v>0</v>
      </c>
      <c r="H37" s="3">
        <f>D37</f>
        <v>3</v>
      </c>
    </row>
    <row r="38" spans="1:8" ht="15">
      <c r="A38" s="2">
        <v>36</v>
      </c>
      <c r="B38" s="2" t="s">
        <v>17</v>
      </c>
      <c r="C38" s="2">
        <v>7</v>
      </c>
      <c r="D38" s="2">
        <v>2</v>
      </c>
      <c r="E38" s="2">
        <v>0</v>
      </c>
      <c r="F38" s="4">
        <f>D38/C38</f>
        <v>0.2857142857142857</v>
      </c>
      <c r="G38" s="4">
        <f>E38/C38</f>
        <v>0</v>
      </c>
      <c r="H38" s="3">
        <f>D38</f>
        <v>2</v>
      </c>
    </row>
    <row r="39" spans="1:8" ht="15">
      <c r="A39" s="2">
        <v>37</v>
      </c>
      <c r="B39" s="2" t="s">
        <v>38</v>
      </c>
      <c r="C39" s="2">
        <v>1</v>
      </c>
      <c r="D39" s="2">
        <v>2</v>
      </c>
      <c r="E39" s="2">
        <v>2</v>
      </c>
      <c r="F39" s="4">
        <f>D39/C39</f>
        <v>2</v>
      </c>
      <c r="G39" s="4">
        <f>E39/C39</f>
        <v>2</v>
      </c>
      <c r="H39" s="3">
        <f>D39</f>
        <v>2</v>
      </c>
    </row>
    <row r="40" spans="1:8" ht="15">
      <c r="A40" s="2">
        <v>38</v>
      </c>
      <c r="B40" s="2" t="s">
        <v>12</v>
      </c>
      <c r="C40" s="2">
        <v>2</v>
      </c>
      <c r="D40" s="2">
        <v>1</v>
      </c>
      <c r="E40" s="2">
        <v>8</v>
      </c>
      <c r="F40" s="4">
        <f>D40/C40</f>
        <v>0.5</v>
      </c>
      <c r="G40" s="4">
        <f>E40/C40</f>
        <v>4</v>
      </c>
      <c r="H40" s="3">
        <f>D40</f>
        <v>1</v>
      </c>
    </row>
    <row r="41" spans="1:8" ht="15">
      <c r="A41" s="2">
        <v>39</v>
      </c>
      <c r="B41" s="2" t="s">
        <v>10</v>
      </c>
      <c r="C41" s="2">
        <v>2</v>
      </c>
      <c r="D41" s="2">
        <v>1</v>
      </c>
      <c r="E41" s="2">
        <v>0</v>
      </c>
      <c r="F41" s="4">
        <f>D41/C41</f>
        <v>0.5</v>
      </c>
      <c r="G41" s="4">
        <f>E41/C41</f>
        <v>0</v>
      </c>
      <c r="H41" s="3">
        <f>D41</f>
        <v>1</v>
      </c>
    </row>
    <row r="42" spans="1:8" ht="15">
      <c r="A42" s="2">
        <v>40</v>
      </c>
      <c r="B42" s="2" t="s">
        <v>52</v>
      </c>
      <c r="C42" s="2">
        <v>2</v>
      </c>
      <c r="D42" s="2">
        <v>1</v>
      </c>
      <c r="E42" s="2">
        <v>0</v>
      </c>
      <c r="F42" s="4">
        <f>D42/C42</f>
        <v>0.5</v>
      </c>
      <c r="G42" s="4">
        <f>E42/C42</f>
        <v>0</v>
      </c>
      <c r="H42" s="3">
        <f>D42</f>
        <v>1</v>
      </c>
    </row>
    <row r="43" spans="1:8" ht="15">
      <c r="A43" s="2">
        <v>41</v>
      </c>
      <c r="B43" s="2" t="s">
        <v>22</v>
      </c>
      <c r="C43" s="2">
        <v>1</v>
      </c>
      <c r="D43" s="2">
        <v>1</v>
      </c>
      <c r="E43" s="2">
        <v>0</v>
      </c>
      <c r="F43" s="4">
        <f>D43/C43</f>
        <v>1</v>
      </c>
      <c r="G43" s="4">
        <f>E43/C43</f>
        <v>0</v>
      </c>
      <c r="H43" s="3">
        <f>D43</f>
        <v>1</v>
      </c>
    </row>
    <row r="44" spans="1:8" ht="15">
      <c r="A44" s="2">
        <v>42</v>
      </c>
      <c r="B44" s="2" t="s">
        <v>19</v>
      </c>
      <c r="C44" s="6">
        <v>41</v>
      </c>
      <c r="D44" s="2">
        <v>0</v>
      </c>
      <c r="E44" s="2">
        <v>0</v>
      </c>
      <c r="F44" s="4">
        <f>D44/C44</f>
        <v>0</v>
      </c>
      <c r="G44" s="4">
        <f>E44/C44</f>
        <v>0</v>
      </c>
      <c r="H44" s="3">
        <f>D44</f>
        <v>0</v>
      </c>
    </row>
    <row r="45" spans="1:8" ht="15">
      <c r="A45" s="2">
        <v>43</v>
      </c>
      <c r="B45" s="2" t="s">
        <v>53</v>
      </c>
      <c r="C45" s="2">
        <v>9</v>
      </c>
      <c r="D45" s="2">
        <v>0</v>
      </c>
      <c r="E45" s="2">
        <v>0</v>
      </c>
      <c r="F45" s="4">
        <f>D45/C45</f>
        <v>0</v>
      </c>
      <c r="G45" s="4">
        <f>E45/C45</f>
        <v>0</v>
      </c>
      <c r="H45" s="3">
        <f>D45</f>
        <v>0</v>
      </c>
    </row>
    <row r="46" spans="1:8" ht="15">
      <c r="A46" s="11">
        <v>44</v>
      </c>
      <c r="B46" s="7" t="s">
        <v>9</v>
      </c>
      <c r="C46" s="8">
        <f>1+2</f>
        <v>3</v>
      </c>
      <c r="D46" s="7">
        <v>0</v>
      </c>
      <c r="E46" s="7">
        <v>0</v>
      </c>
      <c r="F46" s="9">
        <f>D46/C46</f>
        <v>0</v>
      </c>
      <c r="G46" s="9">
        <f>E46/C46</f>
        <v>0</v>
      </c>
      <c r="H46" s="10">
        <f>D46</f>
        <v>0</v>
      </c>
    </row>
    <row r="47" spans="1:8" ht="15">
      <c r="A47" s="11">
        <v>45</v>
      </c>
      <c r="B47" s="2" t="s">
        <v>30</v>
      </c>
      <c r="C47" s="6">
        <v>1</v>
      </c>
      <c r="D47" s="2">
        <v>0</v>
      </c>
      <c r="E47" s="2">
        <v>0</v>
      </c>
      <c r="F47" s="4">
        <f>D47/C47</f>
        <v>0</v>
      </c>
      <c r="G47" s="4">
        <f>E47/C47</f>
        <v>0</v>
      </c>
      <c r="H47" s="3">
        <f>D47</f>
        <v>0</v>
      </c>
    </row>
    <row r="48" spans="1:8" ht="15">
      <c r="A48" s="11">
        <v>46</v>
      </c>
      <c r="B48" s="7" t="s">
        <v>37</v>
      </c>
      <c r="C48" s="8">
        <v>1</v>
      </c>
      <c r="D48" s="7">
        <v>0</v>
      </c>
      <c r="E48" s="7">
        <v>0</v>
      </c>
      <c r="F48" s="9">
        <f>D48/C48</f>
        <v>0</v>
      </c>
      <c r="G48" s="9">
        <f>E48/C48</f>
        <v>0</v>
      </c>
      <c r="H48" s="10">
        <f>D48</f>
        <v>0</v>
      </c>
    </row>
    <row r="49" spans="1:8" ht="15">
      <c r="A49" s="11">
        <v>47</v>
      </c>
      <c r="B49" s="7" t="s">
        <v>40</v>
      </c>
      <c r="C49" s="8">
        <v>1</v>
      </c>
      <c r="D49" s="7">
        <v>0</v>
      </c>
      <c r="E49" s="7">
        <v>0</v>
      </c>
      <c r="F49" s="9">
        <f>D49/C49</f>
        <v>0</v>
      </c>
      <c r="G49" s="9">
        <f>E49/C49</f>
        <v>0</v>
      </c>
      <c r="H49" s="10">
        <f>D49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2009-08-29T12:47:15Z</cp:lastPrinted>
  <dcterms:created xsi:type="dcterms:W3CDTF">2009-08-27T11:25:00Z</dcterms:created>
  <dcterms:modified xsi:type="dcterms:W3CDTF">2011-02-14T18:07:04Z</dcterms:modified>
  <cp:category/>
  <cp:version/>
  <cp:contentType/>
  <cp:contentStatus/>
</cp:coreProperties>
</file>